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80" windowHeight="10935" tabRatio="937" activeTab="3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<sst xmlns="http://schemas.openxmlformats.org/spreadsheetml/2006/main" count="609" uniqueCount="333">
  <si>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</si>
  <si>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</si>
  <si>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</si>
  <si>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</si>
  <si>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</si>
  <si>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</si>
  <si>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</si>
  <si>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</si>
  <si>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</si>
  <si>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</si>
  <si>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</si>
  <si>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</si>
  <si>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</si>
  <si>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</si>
  <si>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</si>
  <si>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</si>
  <si>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</si>
  <si>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</si>
  <si>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</si>
  <si>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</si>
  <si>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</si>
  <si>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</si>
  <si>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</si>
  <si>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</si>
  <si>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</si>
  <si>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</si>
  <si>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</si>
  <si>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</si>
  <si>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</si>
  <si>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</si>
  <si>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</si>
  <si>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</si>
  <si>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</si>
  <si>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</si>
  <si>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</si>
  <si>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</si>
  <si>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</si>
  <si>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</si>
  <si>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</si>
  <si>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</si>
  <si>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</si>
  <si>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</si>
  <si>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</si>
  <si>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</si>
  <si>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</si>
  <si>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</si>
  <si>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</si>
  <si>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</si>
  <si>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</si>
  <si>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</si>
  <si>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</si>
  <si>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</si>
  <si>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</si>
  <si>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</si>
  <si>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</si>
  <si>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</si>
  <si>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</si>
  <si>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</si>
  <si>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</si>
  <si>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</si>
  <si>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</si>
  <si>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</si>
  <si>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</si>
  <si>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</si>
  <si>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</si>
  <si>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</si>
  <si>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</si>
  <si>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</si>
  <si>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</si>
  <si>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</si>
  <si>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</si>
  <si>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</si>
  <si>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</si>
  <si>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</si>
  <si>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</si>
  <si>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</si>
  <si>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</si>
  <si>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</si>
  <si>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</si>
  <si>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</si>
  <si>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</si>
  <si>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</si>
  <si>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</si>
  <si>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</si>
  <si>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</si>
  <si>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</si>
  <si>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</si>
  <si>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</si>
  <si>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</si>
  <si>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</si>
  <si>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</si>
  <si>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</si>
  <si>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</si>
  <si>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</si>
  <si>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</si>
  <si>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</si>
  <si>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</si>
  <si>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</si>
  <si>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</si>
  <si>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</si>
  <si>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</si>
  <si>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</si>
  <si>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</si>
  <si>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</si>
  <si>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</si>
  <si>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</si>
  <si>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</si>
  <si>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</si>
  <si>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</si>
  <si>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</si>
  <si>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</si>
  <si>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</si>
  <si>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</si>
  <si>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</si>
  <si>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</si>
  <si>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</si>
  <si>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</si>
  <si>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</si>
  <si>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</si>
  <si>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</si>
  <si>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</si>
  <si>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</si>
  <si>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</si>
  <si>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</si>
  <si>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</si>
  <si>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</si>
  <si>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</si>
  <si>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</si>
  <si>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</si>
  <si>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</si>
  <si>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</si>
  <si>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</si>
  <si>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</si>
  <si>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</si>
  <si>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</si>
  <si>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</si>
  <si>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</si>
  <si>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</si>
  <si>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</si>
  <si>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</si>
  <si>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</si>
  <si>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</si>
  <si>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</si>
  <si>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</si>
  <si>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</si>
  <si>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</si>
  <si>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</si>
  <si>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</si>
  <si>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</si>
  <si>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</si>
  <si>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</si>
  <si>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</si>
  <si>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</si>
  <si>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</si>
  <si>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</si>
  <si>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</si>
  <si>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</si>
  <si>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</si>
  <si>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</si>
  <si>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</si>
  <si>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</si>
  <si>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</si>
  <si>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</si>
  <si>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</si>
  <si>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</si>
  <si>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</si>
  <si>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</si>
  <si>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</si>
  <si>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</si>
  <si>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</si>
  <si>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</si>
  <si>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</si>
  <si>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</si>
  <si>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</si>
  <si>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</si>
  <si>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</si>
  <si>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</si>
  <si>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</si>
  <si>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</si>
  <si>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</si>
  <si>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</si>
  <si>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</si>
  <si>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</si>
  <si>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</si>
  <si>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</si>
  <si>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</si>
  <si>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</si>
  <si>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</si>
  <si>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</si>
  <si>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</si>
  <si>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</si>
  <si>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</si>
  <si>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</si>
  <si>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</si>
  <si>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</si>
  <si>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</si>
  <si>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</si>
  <si>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</si>
  <si>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</si>
  <si>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</si>
  <si>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</si>
  <si>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</si>
  <si>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</si>
  <si>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</si>
  <si>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</si>
  <si>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</si>
  <si>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</si>
  <si>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</si>
  <si>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</si>
  <si>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</si>
  <si>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</si>
  <si>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</si>
  <si>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</si>
  <si>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</si>
  <si>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</si>
  <si>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</si>
  <si>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</si>
  <si>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</si>
  <si>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</si>
  <si>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</si>
  <si>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</si>
  <si>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</si>
  <si>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</si>
  <si>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</si>
  <si>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</si>
  <si>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</si>
  <si>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</si>
  <si>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</si>
  <si>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</si>
  <si>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</si>
  <si>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</si>
  <si>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</si>
  <si>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</si>
  <si>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</si>
  <si>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</si>
  <si>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</si>
  <si>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</si>
  <si>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</si>
  <si>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</si>
  <si>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</si>
  <si>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</si>
  <si>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</si>
  <si>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</si>
  <si>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</si>
  <si>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</si>
  <si>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</si>
  <si>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</si>
  <si>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</si>
  <si>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</si>
  <si>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</si>
  <si>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</si>
  <si>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</si>
  <si>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</si>
  <si>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</si>
  <si>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</si>
  <si>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</si>
  <si>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</si>
  <si>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</si>
  <si>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</si>
  <si>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</si>
  <si>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</si>
  <si>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</si>
  <si>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</si>
  <si>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</si>
  <si>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</si>
  <si>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</si>
  <si>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</si>
  <si>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</si>
  <si>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</si>
  <si>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</si>
  <si>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</si>
  <si>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</si>
  <si>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</si>
  <si>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</si>
  <si>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</si>
  <si>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</si>
  <si>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</si>
  <si>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</si>
  <si>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</si>
  <si>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</si>
  <si>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</si>
  <si>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</si>
  <si>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</si>
  <si>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</si>
  <si>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</si>
  <si>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</si>
  <si>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</si>
  <si>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</si>
  <si>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</si>
  <si>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</si>
  <si>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</si>
  <si>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</si>
  <si>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</si>
  <si>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</si>
  <si>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</si>
  <si>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</si>
  <si>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</si>
  <si>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</si>
  <si>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</si>
  <si>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</si>
  <si>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</si>
  <si>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</si>
  <si>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</si>
  <si>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</si>
  <si>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</si>
  <si>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</si>
  <si>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</si>
  <si>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</si>
  <si>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</si>
  <si>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</si>
  <si>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</si>
  <si>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</si>
  <si>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</si>
  <si>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</si>
  <si>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</si>
  <si>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</si>
  <si>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</si>
  <si>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</si>
  <si>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</si>
  <si>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</si>
  <si>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</si>
  <si>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</si>
  <si>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</si>
  <si>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</si>
  <si>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</si>
  <si>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</si>
  <si>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</si>
  <si>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</si>
  <si>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</si>
  <si>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Informacja nt. miejsca, w którym umieszczono logo Programu lub informacja o realizowaniu zadania dzięki dotacji Ministra Administracji i Cyfryzacji w ramach Programu integracji społeczności romskiej w Polsce:</t>
  </si>
  <si>
    <t>SPOŁECZNOŚCI ROMSKIEJ W POLSCE, W ROKU</t>
  </si>
  <si>
    <t>Informacja nt. miejsca, w którym, w przypadku przyznania dotacji, umieszczone zostanie logo Programu lub informacja o realizowaniu zadania dzięki dotacji Ministra Administracji i Cyfryzacji w ramach Programu integracji społeczności romskiej w Polsce:</t>
  </si>
  <si>
    <t>WNIOSKI NA REALIZACJĘ ZADAŃ W RAMACH PROGRAMU INTEGRACJI SPOŁECZNOŚCI ROMSKIEJ W POLSCE (MAŁE GRANTY) dotyczyć mogą wyłącznie jednej dziedziny interwencji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</si>
</sst>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double"/>
    </border>
    <border>
      <left style="thin"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11" borderId="0" applyNumberFormat="0" applyBorder="0" applyAlignment="0" applyProtection="0"/>
    <xf numFmtId="0" fontId="131" fillId="12" borderId="0" applyNumberFormat="0" applyBorder="0" applyAlignment="0" applyProtection="0"/>
    <xf numFmtId="0" fontId="131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1" applyNumberFormat="0" applyAlignment="0" applyProtection="0"/>
    <xf numFmtId="0" fontId="134" fillId="27" borderId="2" applyNumberFormat="0" applyAlignment="0" applyProtection="0"/>
    <xf numFmtId="0" fontId="1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0" borderId="3" applyNumberFormat="0" applyFill="0" applyAlignment="0" applyProtection="0"/>
    <xf numFmtId="0" fontId="137" fillId="29" borderId="4" applyNumberFormat="0" applyAlignment="0" applyProtection="0"/>
    <xf numFmtId="0" fontId="138" fillId="0" borderId="5" applyNumberFormat="0" applyFill="0" applyAlignment="0" applyProtection="0"/>
    <xf numFmtId="0" fontId="139" fillId="0" borderId="6" applyNumberFormat="0" applyFill="0" applyAlignment="0" applyProtection="0"/>
    <xf numFmtId="0" fontId="140" fillId="0" borderId="7" applyNumberFormat="0" applyFill="0" applyAlignment="0" applyProtection="0"/>
    <xf numFmtId="0" fontId="140" fillId="0" borderId="0" applyNumberFormat="0" applyFill="0" applyBorder="0" applyAlignment="0" applyProtection="0"/>
    <xf numFmtId="0" fontId="1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2" fillId="27" borderId="1" applyNumberFormat="0" applyAlignment="0" applyProtection="0"/>
    <xf numFmtId="9" fontId="0" fillId="0" borderId="0" applyFont="0" applyFill="0" applyBorder="0" applyAlignment="0" applyProtection="0"/>
    <xf numFmtId="0" fontId="143" fillId="0" borderId="8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7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8" fillId="0" borderId="0" xfId="51" applyFont="1" applyFill="1" applyBorder="1" applyAlignment="1" applyProtection="1">
      <alignment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5" fillId="38" borderId="15" xfId="54" applyFont="1" applyFill="1" applyBorder="1" applyAlignment="1">
      <alignment horizontal="center"/>
      <protection/>
    </xf>
    <xf numFmtId="0" fontId="5" fillId="0" borderId="16" xfId="54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7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25" fillId="0" borderId="0" xfId="51" applyFont="1" applyFill="1" applyBorder="1" applyAlignment="1" applyProtection="1">
      <alignment vertical="center"/>
      <protection/>
    </xf>
    <xf numFmtId="0" fontId="25" fillId="0" borderId="0" xfId="52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9" fillId="0" borderId="17" xfId="0" applyNumberFormat="1" applyFont="1" applyFill="1" applyBorder="1" applyAlignment="1" applyProtection="1">
      <alignment vertical="center"/>
      <protection locked="0"/>
    </xf>
    <xf numFmtId="4" fontId="49" fillId="0" borderId="18" xfId="0" applyNumberFormat="1" applyFont="1" applyFill="1" applyBorder="1" applyAlignment="1" applyProtection="1">
      <alignment vertical="center"/>
      <protection locked="0"/>
    </xf>
    <xf numFmtId="4" fontId="49" fillId="0" borderId="19" xfId="0" applyNumberFormat="1" applyFont="1" applyFill="1" applyBorder="1" applyAlignment="1" applyProtection="1">
      <alignment vertical="center"/>
      <protection locked="0"/>
    </xf>
    <xf numFmtId="4" fontId="49" fillId="0" borderId="20" xfId="0" applyNumberFormat="1" applyFont="1" applyFill="1" applyBorder="1" applyAlignment="1" applyProtection="1">
      <alignment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4" fontId="48" fillId="0" borderId="23" xfId="0" applyNumberFormat="1" applyFont="1" applyFill="1" applyBorder="1" applyAlignment="1" applyProtection="1">
      <alignment vertical="center"/>
      <protection locked="0"/>
    </xf>
    <xf numFmtId="4" fontId="48" fillId="0" borderId="24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25" xfId="0" applyFont="1" applyFill="1" applyBorder="1" applyAlignment="1" applyProtection="1">
      <alignment horizontal="center" vertical="center" wrapText="1"/>
      <protection/>
    </xf>
    <xf numFmtId="0" fontId="67" fillId="0" borderId="26" xfId="0" applyFont="1" applyBorder="1" applyAlignment="1" applyProtection="1">
      <alignment horizontal="center" vertical="center" wrapText="1"/>
      <protection/>
    </xf>
    <xf numFmtId="0" fontId="68" fillId="34" borderId="27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67" fillId="34" borderId="14" xfId="0" applyFont="1" applyFill="1" applyBorder="1" applyAlignment="1" applyProtection="1">
      <alignment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7" fillId="0" borderId="28" xfId="0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 applyProtection="1">
      <alignment horizontal="center" vertical="top" wrapText="1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70" fillId="34" borderId="1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wrapText="1"/>
      <protection/>
    </xf>
    <xf numFmtId="0" fontId="67" fillId="34" borderId="10" xfId="0" applyFont="1" applyFill="1" applyBorder="1" applyAlignment="1" applyProtection="1">
      <alignment/>
      <protection/>
    </xf>
    <xf numFmtId="0" fontId="68" fillId="34" borderId="29" xfId="0" applyFont="1" applyFill="1" applyBorder="1" applyAlignment="1" applyProtection="1">
      <alignment/>
      <protection/>
    </xf>
    <xf numFmtId="0" fontId="68" fillId="34" borderId="12" xfId="0" applyFont="1" applyFill="1" applyBorder="1" applyAlignment="1" applyProtection="1">
      <alignment vertical="center"/>
      <protection/>
    </xf>
    <xf numFmtId="0" fontId="70" fillId="0" borderId="12" xfId="0" applyFont="1" applyFill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vertical="center"/>
      <protection/>
    </xf>
    <xf numFmtId="0" fontId="72" fillId="0" borderId="25" xfId="0" applyFont="1" applyBorder="1" applyAlignment="1" applyProtection="1">
      <alignment vertical="center"/>
      <protection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 applyProtection="1">
      <alignment horizontal="center" vertical="center"/>
      <protection/>
    </xf>
    <xf numFmtId="0" fontId="74" fillId="0" borderId="26" xfId="0" applyNumberFormat="1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0" fontId="44" fillId="39" borderId="26" xfId="0" applyNumberFormat="1" applyFont="1" applyFill="1" applyBorder="1" applyAlignment="1" applyProtection="1">
      <alignment horizontal="center"/>
      <protection/>
    </xf>
    <xf numFmtId="0" fontId="44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4" fillId="0" borderId="10" xfId="0" applyNumberFormat="1" applyFont="1" applyBorder="1" applyAlignment="1" applyProtection="1">
      <alignment horizontal="center" vertical="center"/>
      <protection/>
    </xf>
    <xf numFmtId="0" fontId="74" fillId="0" borderId="30" xfId="0" applyNumberFormat="1" applyFont="1" applyBorder="1" applyAlignment="1" applyProtection="1">
      <alignment horizontal="center" vertical="center"/>
      <protection/>
    </xf>
    <xf numFmtId="3" fontId="78" fillId="0" borderId="10" xfId="0" applyNumberFormat="1" applyFont="1" applyBorder="1" applyAlignment="1" applyProtection="1">
      <alignment vertical="center"/>
      <protection/>
    </xf>
    <xf numFmtId="0" fontId="72" fillId="34" borderId="13" xfId="0" applyFont="1" applyFill="1" applyBorder="1" applyAlignment="1" applyProtection="1">
      <alignment vertical="center" wrapText="1"/>
      <protection/>
    </xf>
    <xf numFmtId="0" fontId="68" fillId="34" borderId="13" xfId="0" applyFont="1" applyFill="1" applyBorder="1" applyAlignment="1" applyProtection="1">
      <alignment vertical="center" wrapText="1"/>
      <protection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4" fontId="79" fillId="0" borderId="10" xfId="0" applyNumberFormat="1" applyFont="1" applyFill="1" applyBorder="1" applyAlignment="1" applyProtection="1">
      <alignment vertical="center" wrapText="1"/>
      <protection/>
    </xf>
    <xf numFmtId="3" fontId="79" fillId="0" borderId="10" xfId="0" applyNumberFormat="1" applyFont="1" applyFill="1" applyBorder="1" applyAlignment="1" applyProtection="1">
      <alignment vertical="center"/>
      <protection/>
    </xf>
    <xf numFmtId="0" fontId="78" fillId="36" borderId="25" xfId="0" applyFont="1" applyFill="1" applyBorder="1" applyAlignment="1" applyProtection="1">
      <alignment vertical="center" wrapText="1"/>
      <protection/>
    </xf>
    <xf numFmtId="3" fontId="78" fillId="0" borderId="10" xfId="0" applyNumberFormat="1" applyFont="1" applyFill="1" applyBorder="1" applyAlignment="1" applyProtection="1">
      <alignment vertical="center"/>
      <protection/>
    </xf>
    <xf numFmtId="4" fontId="78" fillId="0" borderId="12" xfId="0" applyNumberFormat="1" applyFont="1" applyBorder="1" applyAlignment="1" applyProtection="1">
      <alignment vertical="center"/>
      <protection/>
    </xf>
    <xf numFmtId="0" fontId="78" fillId="0" borderId="25" xfId="0" applyFont="1" applyFill="1" applyBorder="1" applyAlignment="1" applyProtection="1">
      <alignment horizontal="center" vertical="center"/>
      <protection/>
    </xf>
    <xf numFmtId="4" fontId="79" fillId="0" borderId="28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/>
      <protection/>
    </xf>
    <xf numFmtId="0" fontId="50" fillId="39" borderId="28" xfId="0" applyNumberFormat="1" applyFont="1" applyFill="1" applyBorder="1" applyAlignment="1" applyProtection="1">
      <alignment horizontal="center"/>
      <protection/>
    </xf>
    <xf numFmtId="0" fontId="50" fillId="39" borderId="11" xfId="0" applyNumberFormat="1" applyFont="1" applyFill="1" applyBorder="1" applyAlignment="1" applyProtection="1">
      <alignment horizontal="center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44" fillId="39" borderId="27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73" fillId="39" borderId="29" xfId="0" applyNumberFormat="1" applyFont="1" applyFill="1" applyBorder="1" applyAlignment="1" applyProtection="1">
      <alignment horizontal="center" vertical="center"/>
      <protection/>
    </xf>
    <xf numFmtId="0" fontId="51" fillId="39" borderId="11" xfId="0" applyFont="1" applyFill="1" applyBorder="1" applyAlignment="1" applyProtection="1">
      <alignment horizontal="center" vertical="center"/>
      <protection/>
    </xf>
    <xf numFmtId="0" fontId="65" fillId="0" borderId="31" xfId="0" applyFont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5" fillId="0" borderId="33" xfId="0" applyFont="1" applyBorder="1" applyAlignment="1">
      <alignment vertical="center" wrapText="1"/>
    </xf>
    <xf numFmtId="0" fontId="65" fillId="0" borderId="31" xfId="0" applyFont="1" applyFill="1" applyBorder="1" applyAlignment="1">
      <alignment vertical="center" wrapText="1"/>
    </xf>
    <xf numFmtId="0" fontId="65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100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72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01" fillId="0" borderId="30" xfId="0" applyFont="1" applyBorder="1" applyAlignment="1" applyProtection="1">
      <alignment horizontal="center"/>
      <protection locked="0"/>
    </xf>
    <xf numFmtId="0" fontId="76" fillId="0" borderId="36" xfId="0" applyFont="1" applyBorder="1" applyAlignment="1" applyProtection="1">
      <alignment horizontal="center" vertical="center" wrapText="1"/>
      <protection/>
    </xf>
    <xf numFmtId="3" fontId="78" fillId="0" borderId="30" xfId="0" applyNumberFormat="1" applyFont="1" applyFill="1" applyBorder="1" applyAlignment="1" applyProtection="1">
      <alignment horizontal="right" vertical="center" wrapText="1"/>
      <protection/>
    </xf>
    <xf numFmtId="3" fontId="78" fillId="0" borderId="3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wrapText="1"/>
      <protection/>
    </xf>
    <xf numFmtId="3" fontId="78" fillId="0" borderId="0" xfId="0" applyNumberFormat="1" applyFont="1" applyFill="1" applyAlignment="1" applyProtection="1">
      <alignment wrapText="1"/>
      <protection/>
    </xf>
    <xf numFmtId="3" fontId="78" fillId="0" borderId="10" xfId="0" applyNumberFormat="1" applyFont="1" applyFill="1" applyBorder="1" applyAlignment="1" applyProtection="1">
      <alignment horizontal="right" vertical="center" wrapText="1"/>
      <protection/>
    </xf>
    <xf numFmtId="3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36" xfId="0" applyFont="1" applyFill="1" applyBorder="1" applyAlignment="1" applyProtection="1">
      <alignment horizontal="center" vertical="center" wrapText="1"/>
      <protection/>
    </xf>
    <xf numFmtId="3" fontId="49" fillId="0" borderId="30" xfId="0" applyNumberFormat="1" applyFont="1" applyFill="1" applyBorder="1" applyAlignment="1" applyProtection="1">
      <alignment vertical="center"/>
      <protection locked="0"/>
    </xf>
    <xf numFmtId="3" fontId="78" fillId="0" borderId="30" xfId="0" applyNumberFormat="1" applyFont="1" applyFill="1" applyBorder="1" applyAlignment="1" applyProtection="1">
      <alignment vertical="center"/>
      <protection/>
    </xf>
    <xf numFmtId="0" fontId="103" fillId="0" borderId="0" xfId="0" applyFont="1" applyFill="1" applyAlignment="1" applyProtection="1">
      <alignment/>
      <protection/>
    </xf>
    <xf numFmtId="3" fontId="49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Border="1" applyAlignment="1" applyProtection="1">
      <alignment/>
      <protection/>
    </xf>
    <xf numFmtId="0" fontId="106" fillId="0" borderId="13" xfId="0" applyFont="1" applyBorder="1" applyAlignment="1">
      <alignment horizontal="left"/>
    </xf>
    <xf numFmtId="3" fontId="107" fillId="0" borderId="12" xfId="0" applyNumberFormat="1" applyFont="1" applyFill="1" applyBorder="1" applyAlignment="1" applyProtection="1">
      <alignment vertical="center" wrapText="1"/>
      <protection/>
    </xf>
    <xf numFmtId="3" fontId="49" fillId="0" borderId="37" xfId="0" applyNumberFormat="1" applyFont="1" applyFill="1" applyBorder="1" applyAlignment="1" applyProtection="1">
      <alignment vertical="center"/>
      <protection locked="0"/>
    </xf>
    <xf numFmtId="3" fontId="49" fillId="0" borderId="12" xfId="0" applyNumberFormat="1" applyFont="1" applyFill="1" applyBorder="1" applyAlignment="1" applyProtection="1">
      <alignment vertical="center"/>
      <protection locked="0"/>
    </xf>
    <xf numFmtId="3" fontId="78" fillId="0" borderId="0" xfId="0" applyNumberFormat="1" applyFont="1" applyFill="1" applyAlignment="1" applyProtection="1">
      <alignment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108" fillId="0" borderId="0" xfId="0" applyFont="1" applyFill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center" vertical="center" wrapText="1"/>
      <protection/>
    </xf>
    <xf numFmtId="0" fontId="51" fillId="0" borderId="25" xfId="0" applyNumberFormat="1" applyFont="1" applyBorder="1" applyAlignment="1" applyProtection="1">
      <alignment horizontal="center" vertical="center"/>
      <protection locked="0"/>
    </xf>
    <xf numFmtId="0" fontId="76" fillId="0" borderId="25" xfId="0" applyNumberFormat="1" applyFont="1" applyBorder="1" applyAlignment="1" applyProtection="1">
      <alignment horizontal="center" vertical="center"/>
      <protection/>
    </xf>
    <xf numFmtId="0" fontId="76" fillId="0" borderId="10" xfId="0" applyNumberFormat="1" applyFont="1" applyBorder="1" applyAlignment="1" applyProtection="1">
      <alignment horizontal="center" vertical="center"/>
      <protection/>
    </xf>
    <xf numFmtId="0" fontId="76" fillId="0" borderId="33" xfId="0" applyNumberFormat="1" applyFont="1" applyBorder="1" applyAlignment="1" applyProtection="1">
      <alignment horizontal="center" vertical="center"/>
      <protection/>
    </xf>
    <xf numFmtId="0" fontId="51" fillId="0" borderId="10" xfId="0" applyNumberFormat="1" applyFont="1" applyBorder="1" applyAlignment="1" applyProtection="1">
      <alignment horizontal="center" vertical="center"/>
      <protection locked="0"/>
    </xf>
    <xf numFmtId="0" fontId="76" fillId="0" borderId="10" xfId="0" applyNumberFormat="1" applyFont="1" applyBorder="1" applyAlignment="1" applyProtection="1">
      <alignment horizontal="center" vertical="center"/>
      <protection/>
    </xf>
    <xf numFmtId="0" fontId="74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6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80" fillId="0" borderId="0" xfId="0" applyFont="1" applyFill="1" applyAlignment="1" applyProtection="1">
      <alignment horizontal="center" vertical="center"/>
      <protection/>
    </xf>
    <xf numFmtId="0" fontId="51" fillId="0" borderId="10" xfId="0" applyNumberFormat="1" applyFont="1" applyBorder="1" applyAlignment="1" applyProtection="1">
      <alignment horizontal="center" vertical="center"/>
      <protection/>
    </xf>
    <xf numFmtId="0" fontId="76" fillId="0" borderId="34" xfId="0" applyNumberFormat="1" applyFont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101" fillId="0" borderId="30" xfId="0" applyFont="1" applyFill="1" applyBorder="1" applyAlignment="1" applyProtection="1">
      <alignment horizontal="center"/>
      <protection locked="0"/>
    </xf>
    <xf numFmtId="0" fontId="80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81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 horizontal="center"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 wrapText="1"/>
      <protection/>
    </xf>
    <xf numFmtId="0" fontId="81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 horizontal="center" wrapText="1"/>
      <protection/>
    </xf>
    <xf numFmtId="0" fontId="81" fillId="0" borderId="0" xfId="0" applyFont="1" applyBorder="1" applyAlignment="1" applyProtection="1">
      <alignment horizontal="center"/>
      <protection/>
    </xf>
    <xf numFmtId="0" fontId="80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5" fillId="0" borderId="0" xfId="0" applyFont="1" applyAlignment="1" applyProtection="1">
      <alignment horizontal="center" vertical="center"/>
      <protection/>
    </xf>
    <xf numFmtId="0" fontId="105" fillId="0" borderId="0" xfId="0" applyFont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 vertical="center" wrapText="1"/>
    </xf>
    <xf numFmtId="49" fontId="34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76" fillId="0" borderId="25" xfId="0" applyFont="1" applyBorder="1" applyAlignment="1" applyProtection="1">
      <alignment horizontal="left"/>
      <protection/>
    </xf>
    <xf numFmtId="0" fontId="71" fillId="0" borderId="13" xfId="0" applyFont="1" applyBorder="1" applyAlignment="1" applyProtection="1">
      <alignment/>
      <protection/>
    </xf>
    <xf numFmtId="0" fontId="71" fillId="0" borderId="12" xfId="0" applyFont="1" applyBorder="1" applyAlignment="1" applyProtection="1">
      <alignment/>
      <protection/>
    </xf>
    <xf numFmtId="0" fontId="73" fillId="0" borderId="10" xfId="0" applyFont="1" applyBorder="1" applyAlignment="1" applyProtection="1">
      <alignment vertical="center" wrapText="1"/>
      <protection/>
    </xf>
    <xf numFmtId="0" fontId="85" fillId="0" borderId="10" xfId="0" applyFont="1" applyBorder="1" applyAlignment="1" applyProtection="1">
      <alignment vertical="center" wrapText="1"/>
      <protection/>
    </xf>
    <xf numFmtId="0" fontId="68" fillId="0" borderId="10" xfId="0" applyFont="1" applyBorder="1" applyAlignment="1" applyProtection="1">
      <alignment vertical="center" wrapText="1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Alignment="1" applyProtection="1">
      <alignment/>
      <protection/>
    </xf>
    <xf numFmtId="0" fontId="73" fillId="0" borderId="10" xfId="0" applyFont="1" applyBorder="1" applyAlignment="1" applyProtection="1">
      <alignment horizontal="left" vertical="center"/>
      <protection/>
    </xf>
    <xf numFmtId="0" fontId="70" fillId="0" borderId="25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72" fillId="0" borderId="25" xfId="0" applyFont="1" applyBorder="1" applyAlignment="1" applyProtection="1">
      <alignment vertical="center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0" fillId="34" borderId="25" xfId="0" applyFont="1" applyFill="1" applyBorder="1" applyAlignment="1" applyProtection="1">
      <alignment horizontal="center" vertical="center" wrapText="1"/>
      <protection/>
    </xf>
    <xf numFmtId="0" fontId="68" fillId="34" borderId="13" xfId="0" applyFont="1" applyFill="1" applyBorder="1" applyAlignment="1" applyProtection="1">
      <alignment horizontal="center" vertical="center" wrapText="1"/>
      <protection/>
    </xf>
    <xf numFmtId="0" fontId="68" fillId="34" borderId="13" xfId="0" applyFont="1" applyFill="1" applyBorder="1" applyAlignment="1" applyProtection="1">
      <alignment wrapText="1"/>
      <protection/>
    </xf>
    <xf numFmtId="0" fontId="82" fillId="0" borderId="29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72" fillId="0" borderId="25" xfId="0" applyFont="1" applyBorder="1" applyAlignment="1" applyProtection="1">
      <alignment vertical="center" wrapText="1"/>
      <protection/>
    </xf>
    <xf numFmtId="0" fontId="68" fillId="0" borderId="13" xfId="0" applyFont="1" applyBorder="1" applyAlignment="1" applyProtection="1">
      <alignment vertical="center" wrapText="1"/>
      <protection/>
    </xf>
    <xf numFmtId="0" fontId="68" fillId="0" borderId="12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33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73" fillId="0" borderId="13" xfId="0" applyFont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3" fillId="0" borderId="25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/>
      <protection/>
    </xf>
    <xf numFmtId="0" fontId="76" fillId="0" borderId="10" xfId="0" applyFont="1" applyBorder="1" applyAlignment="1" applyProtection="1">
      <alignment horizontal="left" vertical="center" wrapText="1"/>
      <protection/>
    </xf>
    <xf numFmtId="0" fontId="71" fillId="0" borderId="10" xfId="0" applyFont="1" applyBorder="1" applyAlignment="1" applyProtection="1">
      <alignment horizontal="left" vertical="center" wrapText="1"/>
      <protection/>
    </xf>
    <xf numFmtId="0" fontId="33" fillId="39" borderId="29" xfId="0" applyNumberFormat="1" applyFont="1" applyFill="1" applyBorder="1" applyAlignment="1" applyProtection="1">
      <alignment horizontal="center"/>
      <protection/>
    </xf>
    <xf numFmtId="0" fontId="33" fillId="39" borderId="11" xfId="0" applyFont="1" applyFill="1" applyBorder="1" applyAlignment="1" applyProtection="1">
      <alignment/>
      <protection/>
    </xf>
    <xf numFmtId="0" fontId="82" fillId="34" borderId="29" xfId="0" applyFont="1" applyFill="1" applyBorder="1" applyAlignment="1" applyProtection="1">
      <alignment vertical="center"/>
      <protection/>
    </xf>
    <xf numFmtId="0" fontId="68" fillId="34" borderId="0" xfId="0" applyFont="1" applyFill="1" applyBorder="1" applyAlignment="1" applyProtection="1">
      <alignment vertical="center"/>
      <protection/>
    </xf>
    <xf numFmtId="0" fontId="68" fillId="34" borderId="0" xfId="0" applyFont="1" applyFill="1" applyAlignment="1" applyProtection="1">
      <alignment vertical="center"/>
      <protection/>
    </xf>
    <xf numFmtId="0" fontId="76" fillId="0" borderId="25" xfId="0" applyFont="1" applyBorder="1" applyAlignment="1" applyProtection="1">
      <alignment horizontal="left" vertical="center"/>
      <protection/>
    </xf>
    <xf numFmtId="0" fontId="85" fillId="0" borderId="13" xfId="0" applyFont="1" applyBorder="1" applyAlignment="1" applyProtection="1">
      <alignment horizontal="left"/>
      <protection/>
    </xf>
    <xf numFmtId="0" fontId="85" fillId="0" borderId="12" xfId="0" applyFont="1" applyBorder="1" applyAlignment="1" applyProtection="1">
      <alignment horizontal="left"/>
      <protection/>
    </xf>
    <xf numFmtId="0" fontId="44" fillId="39" borderId="38" xfId="0" applyNumberFormat="1" applyFont="1" applyFill="1" applyBorder="1" applyAlignment="1" applyProtection="1">
      <alignment horizontal="center"/>
      <protection/>
    </xf>
    <xf numFmtId="0" fontId="44" fillId="39" borderId="29" xfId="0" applyNumberFormat="1" applyFont="1" applyFill="1" applyBorder="1" applyAlignment="1" applyProtection="1">
      <alignment horizontal="center"/>
      <protection/>
    </xf>
    <xf numFmtId="0" fontId="35" fillId="39" borderId="10" xfId="0" applyFont="1" applyFill="1" applyBorder="1" applyAlignment="1" applyProtection="1">
      <alignment horizontal="center"/>
      <protection/>
    </xf>
    <xf numFmtId="0" fontId="72" fillId="0" borderId="14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/>
      <protection/>
    </xf>
    <xf numFmtId="0" fontId="68" fillId="0" borderId="14" xfId="0" applyFont="1" applyBorder="1" applyAlignment="1" applyProtection="1">
      <alignment/>
      <protection/>
    </xf>
    <xf numFmtId="0" fontId="72" fillId="0" borderId="10" xfId="0" applyFont="1" applyBorder="1" applyAlignment="1" applyProtection="1">
      <alignment vertical="center" wrapText="1"/>
      <protection/>
    </xf>
    <xf numFmtId="0" fontId="68" fillId="0" borderId="10" xfId="0" applyFont="1" applyBorder="1" applyAlignment="1" applyProtection="1">
      <alignment/>
      <protection/>
    </xf>
    <xf numFmtId="0" fontId="83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left" vertical="center"/>
      <protection/>
    </xf>
    <xf numFmtId="0" fontId="68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0" fillId="0" borderId="25" xfId="0" applyFont="1" applyBorder="1" applyAlignment="1" applyProtection="1">
      <alignment horizontal="right" vertical="center"/>
      <protection/>
    </xf>
    <xf numFmtId="0" fontId="68" fillId="0" borderId="13" xfId="0" applyFont="1" applyBorder="1" applyAlignment="1" applyProtection="1">
      <alignment horizontal="right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82" fillId="34" borderId="10" xfId="0" applyFont="1" applyFill="1" applyBorder="1" applyAlignment="1" applyProtection="1">
      <alignment horizontal="center" wrapText="1"/>
      <protection/>
    </xf>
    <xf numFmtId="0" fontId="82" fillId="34" borderId="10" xfId="0" applyFont="1" applyFill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 vertical="center" wrapText="1"/>
      <protection/>
    </xf>
    <xf numFmtId="0" fontId="82" fillId="0" borderId="0" xfId="0" applyFont="1" applyBorder="1" applyAlignment="1" applyProtection="1">
      <alignment vertical="center" wrapText="1"/>
      <protection/>
    </xf>
    <xf numFmtId="0" fontId="68" fillId="0" borderId="0" xfId="0" applyFont="1" applyAlignment="1" applyProtection="1">
      <alignment/>
      <protection/>
    </xf>
    <xf numFmtId="0" fontId="86" fillId="0" borderId="13" xfId="0" applyFont="1" applyFill="1" applyBorder="1" applyAlignment="1" applyProtection="1">
      <alignment horizontal="center" vertical="center"/>
      <protection/>
    </xf>
    <xf numFmtId="0" fontId="46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72" fillId="0" borderId="25" xfId="0" applyFont="1" applyFill="1" applyBorder="1" applyAlignment="1" applyProtection="1">
      <alignment horizontal="right" vertical="center"/>
      <protection/>
    </xf>
    <xf numFmtId="0" fontId="72" fillId="0" borderId="13" xfId="0" applyFont="1" applyFill="1" applyBorder="1" applyAlignment="1" applyProtection="1">
      <alignment horizontal="right" vertic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164" fontId="76" fillId="0" borderId="10" xfId="0" applyNumberFormat="1" applyFont="1" applyFill="1" applyBorder="1" applyAlignment="1" applyProtection="1">
      <alignment horizontal="center" vertical="center"/>
      <protection/>
    </xf>
    <xf numFmtId="0" fontId="39" fillId="34" borderId="10" xfId="0" applyFont="1" applyFill="1" applyBorder="1" applyAlignment="1" applyProtection="1">
      <alignment horizontal="right"/>
      <protection/>
    </xf>
    <xf numFmtId="0" fontId="40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77" fillId="0" borderId="30" xfId="0" applyFont="1" applyFill="1" applyBorder="1" applyAlignment="1" applyProtection="1">
      <alignment vertical="center" wrapText="1"/>
      <protection/>
    </xf>
    <xf numFmtId="0" fontId="87" fillId="0" borderId="30" xfId="0" applyFont="1" applyFill="1" applyBorder="1" applyAlignment="1" applyProtection="1">
      <alignment vertical="center" wrapText="1"/>
      <protection/>
    </xf>
    <xf numFmtId="0" fontId="74" fillId="0" borderId="38" xfId="0" applyFont="1" applyFill="1" applyBorder="1" applyAlignment="1" applyProtection="1">
      <alignment vertical="center" wrapText="1"/>
      <protection/>
    </xf>
    <xf numFmtId="0" fontId="75" fillId="0" borderId="14" xfId="0" applyFont="1" applyFill="1" applyBorder="1" applyAlignment="1" applyProtection="1">
      <alignment vertical="center" wrapText="1"/>
      <protection/>
    </xf>
    <xf numFmtId="0" fontId="75" fillId="0" borderId="28" xfId="0" applyFont="1" applyFill="1" applyBorder="1" applyAlignment="1" applyProtection="1">
      <alignment vertical="center" wrapText="1"/>
      <protection/>
    </xf>
    <xf numFmtId="0" fontId="72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6" fillId="0" borderId="38" xfId="0" applyFont="1" applyFill="1" applyBorder="1" applyAlignment="1" applyProtection="1">
      <alignment vertical="center" wrapText="1"/>
      <protection/>
    </xf>
    <xf numFmtId="0" fontId="88" fillId="0" borderId="14" xfId="0" applyFont="1" applyFill="1" applyBorder="1" applyAlignment="1" applyProtection="1">
      <alignment vertical="center" wrapText="1"/>
      <protection/>
    </xf>
    <xf numFmtId="0" fontId="88" fillId="0" borderId="2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7" fillId="0" borderId="10" xfId="0" applyFont="1" applyFill="1" applyBorder="1" applyAlignment="1" applyProtection="1">
      <alignment vertical="center" wrapText="1"/>
      <protection/>
    </xf>
    <xf numFmtId="0" fontId="87" fillId="0" borderId="10" xfId="0" applyFont="1" applyFill="1" applyBorder="1" applyAlignment="1" applyProtection="1">
      <alignment vertical="center" wrapText="1"/>
      <protection/>
    </xf>
    <xf numFmtId="0" fontId="72" fillId="34" borderId="10" xfId="0" applyFont="1" applyFill="1" applyBorder="1" applyAlignment="1" applyProtection="1">
      <alignment vertical="center" wrapText="1"/>
      <protection/>
    </xf>
    <xf numFmtId="0" fontId="68" fillId="34" borderId="10" xfId="0" applyFont="1" applyFill="1" applyBorder="1" applyAlignment="1" applyProtection="1">
      <alignment vertical="center" wrapText="1"/>
      <protection/>
    </xf>
    <xf numFmtId="0" fontId="72" fillId="34" borderId="25" xfId="0" applyFont="1" applyFill="1" applyBorder="1" applyAlignment="1" applyProtection="1">
      <alignment vertical="center" wrapText="1"/>
      <protection/>
    </xf>
    <xf numFmtId="0" fontId="68" fillId="34" borderId="13" xfId="0" applyFont="1" applyFill="1" applyBorder="1" applyAlignment="1" applyProtection="1">
      <alignment vertical="center" wrapText="1"/>
      <protection/>
    </xf>
    <xf numFmtId="0" fontId="68" fillId="34" borderId="12" xfId="0" applyFont="1" applyFill="1" applyBorder="1" applyAlignment="1" applyProtection="1">
      <alignment vertical="center" wrapText="1"/>
      <protection/>
    </xf>
    <xf numFmtId="0" fontId="70" fillId="0" borderId="38" xfId="0" applyFont="1" applyBorder="1" applyAlignment="1" applyProtection="1">
      <alignment horizontal="center" vertical="center"/>
      <protection/>
    </xf>
    <xf numFmtId="0" fontId="91" fillId="0" borderId="14" xfId="0" applyFont="1" applyBorder="1" applyAlignment="1" applyProtection="1">
      <alignment horizontal="center" vertical="center"/>
      <protection/>
    </xf>
    <xf numFmtId="0" fontId="91" fillId="0" borderId="28" xfId="0" applyFont="1" applyBorder="1" applyAlignment="1" applyProtection="1">
      <alignment horizontal="center" vertical="center"/>
      <protection/>
    </xf>
    <xf numFmtId="0" fontId="70" fillId="0" borderId="41" xfId="0" applyFont="1" applyBorder="1" applyAlignment="1" applyProtection="1">
      <alignment horizontal="right" vertical="center"/>
      <protection/>
    </xf>
    <xf numFmtId="0" fontId="92" fillId="0" borderId="42" xfId="0" applyFont="1" applyBorder="1" applyAlignment="1" applyProtection="1">
      <alignment horizontal="right" vertical="center"/>
      <protection/>
    </xf>
    <xf numFmtId="0" fontId="70" fillId="0" borderId="42" xfId="0" applyFont="1" applyBorder="1" applyAlignment="1" applyProtection="1">
      <alignment horizontal="left" vertical="center"/>
      <protection/>
    </xf>
    <xf numFmtId="0" fontId="68" fillId="0" borderId="42" xfId="0" applyFont="1" applyBorder="1" applyAlignment="1" applyProtection="1">
      <alignment vertical="center"/>
      <protection/>
    </xf>
    <xf numFmtId="0" fontId="68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3" fillId="0" borderId="13" xfId="0" applyFont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vertical="center" wrapText="1"/>
      <protection/>
    </xf>
    <xf numFmtId="0" fontId="87" fillId="0" borderId="0" xfId="0" applyFont="1" applyAlignment="1" applyProtection="1">
      <alignment vertical="center" wrapText="1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90" fillId="34" borderId="10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90" fillId="0" borderId="42" xfId="0" applyFont="1" applyBorder="1" applyAlignment="1" applyProtection="1">
      <alignment horizontal="center" vertical="center"/>
      <protection/>
    </xf>
    <xf numFmtId="0" fontId="90" fillId="0" borderId="37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7" fillId="0" borderId="38" xfId="0" applyFont="1" applyBorder="1" applyAlignment="1" applyProtection="1">
      <alignment vertical="center" wrapText="1"/>
      <protection/>
    </xf>
    <xf numFmtId="0" fontId="68" fillId="0" borderId="29" xfId="0" applyFont="1" applyBorder="1" applyAlignment="1" applyProtection="1">
      <alignment vertical="center"/>
      <protection/>
    </xf>
    <xf numFmtId="0" fontId="68" fillId="0" borderId="41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horizontal="right" vertical="center"/>
      <protection/>
    </xf>
    <xf numFmtId="0" fontId="72" fillId="0" borderId="12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72" fillId="0" borderId="10" xfId="0" applyFont="1" applyBorder="1" applyAlignment="1" applyProtection="1">
      <alignment horizontal="right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 horizontal="center"/>
      <protection/>
    </xf>
    <xf numFmtId="0" fontId="94" fillId="0" borderId="10" xfId="0" applyFont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2" fillId="40" borderId="25" xfId="0" applyFont="1" applyFill="1" applyBorder="1" applyAlignment="1" applyProtection="1">
      <alignment horizontal="center" vertical="center" wrapText="1"/>
      <protection locked="0"/>
    </xf>
    <xf numFmtId="0" fontId="53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77" fillId="0" borderId="25" xfId="0" applyFont="1" applyBorder="1" applyAlignment="1" applyProtection="1">
      <alignment horizontal="center" vertical="center"/>
      <protection/>
    </xf>
    <xf numFmtId="0" fontId="87" fillId="0" borderId="13" xfId="0" applyFont="1" applyBorder="1" applyAlignment="1" applyProtection="1">
      <alignment horizontal="center" vertical="center"/>
      <protection/>
    </xf>
    <xf numFmtId="0" fontId="87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5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72" fillId="0" borderId="43" xfId="0" applyFont="1" applyBorder="1" applyAlignment="1" applyProtection="1">
      <alignment horizontal="center" vertical="center"/>
      <protection/>
    </xf>
    <xf numFmtId="0" fontId="72" fillId="0" borderId="40" xfId="0" applyFont="1" applyBorder="1" applyAlignment="1" applyProtection="1">
      <alignment horizontal="center" vertical="center"/>
      <protection/>
    </xf>
    <xf numFmtId="0" fontId="72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77" fillId="0" borderId="25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7" fillId="0" borderId="38" xfId="0" applyFont="1" applyBorder="1" applyAlignment="1" applyProtection="1">
      <alignment horizontal="center" vertical="center" wrapText="1"/>
      <protection/>
    </xf>
    <xf numFmtId="0" fontId="87" fillId="0" borderId="14" xfId="0" applyFont="1" applyBorder="1" applyAlignment="1">
      <alignment vertical="center" wrapText="1"/>
    </xf>
    <xf numFmtId="0" fontId="87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8" fillId="34" borderId="25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82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4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72" fillId="0" borderId="30" xfId="0" applyFont="1" applyBorder="1" applyAlignment="1" applyProtection="1">
      <alignment horizontal="right" vertical="center"/>
      <protection/>
    </xf>
    <xf numFmtId="0" fontId="72" fillId="0" borderId="41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70" fillId="0" borderId="26" xfId="0" applyFont="1" applyBorder="1" applyAlignment="1" applyProtection="1">
      <alignment horizontal="center" vertical="center"/>
      <protection/>
    </xf>
    <xf numFmtId="0" fontId="68" fillId="0" borderId="27" xfId="0" applyFont="1" applyBorder="1" applyAlignment="1" applyProtection="1">
      <alignment horizontal="center" vertical="center"/>
      <protection/>
    </xf>
    <xf numFmtId="0" fontId="68" fillId="0" borderId="30" xfId="0" applyFont="1" applyBorder="1" applyAlignment="1" applyProtection="1">
      <alignment horizontal="center" vertical="center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7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9" fontId="82" fillId="0" borderId="10" xfId="0" applyNumberFormat="1" applyFont="1" applyBorder="1" applyAlignment="1" applyProtection="1">
      <alignment vertical="center" wrapText="1"/>
      <protection/>
    </xf>
    <xf numFmtId="0" fontId="68" fillId="0" borderId="10" xfId="0" applyFont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82" fillId="0" borderId="0" xfId="0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 vertical="center" wrapText="1"/>
      <protection/>
    </xf>
    <xf numFmtId="0" fontId="74" fillId="0" borderId="10" xfId="0" applyFont="1" applyFill="1" applyBorder="1" applyAlignment="1" applyProtection="1">
      <alignment horizontal="left" vertical="center" wrapText="1"/>
      <protection/>
    </xf>
    <xf numFmtId="0" fontId="75" fillId="0" borderId="10" xfId="0" applyFont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4" fillId="36" borderId="10" xfId="0" applyFont="1" applyFill="1" applyBorder="1" applyAlignment="1" applyProtection="1">
      <alignment vertical="center" wrapText="1"/>
      <protection/>
    </xf>
    <xf numFmtId="0" fontId="99" fillId="36" borderId="10" xfId="0" applyFont="1" applyFill="1" applyBorder="1" applyAlignment="1">
      <alignment vertical="center" wrapText="1"/>
    </xf>
    <xf numFmtId="0" fontId="44" fillId="36" borderId="10" xfId="0" applyFont="1" applyFill="1" applyBorder="1" applyAlignment="1" applyProtection="1">
      <alignment vertical="center" wrapText="1"/>
      <protection locked="0"/>
    </xf>
    <xf numFmtId="0" fontId="99" fillId="36" borderId="10" xfId="0" applyFont="1" applyFill="1" applyBorder="1" applyAlignment="1" applyProtection="1">
      <alignment vertical="center" wrapText="1"/>
      <protection locked="0"/>
    </xf>
    <xf numFmtId="0" fontId="41" fillId="42" borderId="0" xfId="0" applyFont="1" applyFill="1" applyBorder="1" applyAlignment="1" applyProtection="1">
      <alignment vertical="center" wrapText="1"/>
      <protection/>
    </xf>
    <xf numFmtId="0" fontId="0" fillId="42" borderId="0" xfId="0" applyFill="1" applyAlignment="1" applyProtection="1">
      <alignment vertical="center" wrapText="1"/>
      <protection/>
    </xf>
    <xf numFmtId="0" fontId="68" fillId="0" borderId="10" xfId="0" applyFont="1" applyBorder="1" applyAlignment="1" applyProtection="1">
      <alignment horizontal="right" vertical="center" wrapText="1"/>
      <protection/>
    </xf>
    <xf numFmtId="0" fontId="72" fillId="0" borderId="10" xfId="0" applyFont="1" applyFill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96" fillId="0" borderId="38" xfId="0" applyFont="1" applyBorder="1" applyAlignment="1" applyProtection="1">
      <alignment horizontal="center" vertical="center"/>
      <protection/>
    </xf>
    <xf numFmtId="0" fontId="97" fillId="0" borderId="14" xfId="0" applyFont="1" applyBorder="1" applyAlignment="1" applyProtection="1">
      <alignment horizontal="center" vertical="center"/>
      <protection/>
    </xf>
    <xf numFmtId="0" fontId="96" fillId="0" borderId="25" xfId="0" applyFont="1" applyBorder="1" applyAlignment="1" applyProtection="1">
      <alignment horizontal="right" vertical="center"/>
      <protection/>
    </xf>
    <xf numFmtId="0" fontId="97" fillId="0" borderId="13" xfId="0" applyFont="1" applyBorder="1" applyAlignment="1" applyProtection="1">
      <alignment horizontal="right" vertical="center"/>
      <protection/>
    </xf>
    <xf numFmtId="0" fontId="97" fillId="0" borderId="12" xfId="0" applyFont="1" applyBorder="1" applyAlignment="1" applyProtection="1">
      <alignment horizontal="right" vertical="center"/>
      <protection/>
    </xf>
    <xf numFmtId="0" fontId="74" fillId="0" borderId="13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7" fillId="0" borderId="25" xfId="0" applyFont="1" applyBorder="1" applyAlignment="1" applyProtection="1">
      <alignment vertical="center" wrapText="1"/>
      <protection/>
    </xf>
    <xf numFmtId="0" fontId="87" fillId="0" borderId="13" xfId="0" applyFont="1" applyBorder="1" applyAlignment="1" applyProtection="1">
      <alignment vertical="center" wrapText="1"/>
      <protection/>
    </xf>
    <xf numFmtId="0" fontId="96" fillId="0" borderId="25" xfId="0" applyFont="1" applyBorder="1" applyAlignment="1" applyProtection="1">
      <alignment horizontal="left" vertical="center"/>
      <protection/>
    </xf>
    <xf numFmtId="0" fontId="97" fillId="0" borderId="13" xfId="0" applyFont="1" applyBorder="1" applyAlignment="1" applyProtection="1">
      <alignment horizontal="left" vertical="center"/>
      <protection/>
    </xf>
    <xf numFmtId="0" fontId="68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4" fillId="0" borderId="13" xfId="0" applyFont="1" applyFill="1" applyBorder="1" applyAlignment="1" applyProtection="1">
      <alignment horizontal="left" vertical="center" wrapText="1"/>
      <protection/>
    </xf>
    <xf numFmtId="0" fontId="75" fillId="0" borderId="13" xfId="0" applyFont="1" applyBorder="1" applyAlignment="1" applyProtection="1">
      <alignment horizontal="left" vertical="center" wrapText="1"/>
      <protection/>
    </xf>
    <xf numFmtId="0" fontId="104" fillId="40" borderId="25" xfId="0" applyFont="1" applyFill="1" applyBorder="1" applyAlignment="1" applyProtection="1">
      <alignment horizontal="left" vertical="center" wrapText="1"/>
      <protection locked="0"/>
    </xf>
    <xf numFmtId="0" fontId="55" fillId="40" borderId="13" xfId="0" applyFont="1" applyFill="1" applyBorder="1" applyAlignment="1" applyProtection="1">
      <alignment horizontal="left" vertical="center" wrapText="1"/>
      <protection locked="0"/>
    </xf>
    <xf numFmtId="0" fontId="55" fillId="40" borderId="12" xfId="0" applyFont="1" applyFill="1" applyBorder="1" applyAlignment="1" applyProtection="1">
      <alignment horizontal="left" vertical="center" wrapText="1"/>
      <protection locked="0"/>
    </xf>
    <xf numFmtId="0" fontId="55" fillId="40" borderId="10" xfId="0" applyFont="1" applyFill="1" applyBorder="1" applyAlignment="1" applyProtection="1">
      <alignment vertical="center" wrapText="1"/>
      <protection locked="0"/>
    </xf>
    <xf numFmtId="0" fontId="41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89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49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9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3" fillId="0" borderId="25" xfId="0" applyFont="1" applyFill="1" applyBorder="1" applyAlignment="1" applyProtection="1">
      <alignment horizontal="center"/>
      <protection/>
    </xf>
    <xf numFmtId="0" fontId="85" fillId="0" borderId="13" xfId="0" applyFont="1" applyBorder="1" applyAlignment="1" applyProtection="1">
      <alignment horizontal="center"/>
      <protection/>
    </xf>
    <xf numFmtId="0" fontId="106" fillId="0" borderId="25" xfId="0" applyFont="1" applyBorder="1" applyAlignment="1" applyProtection="1">
      <alignment horizontal="right"/>
      <protection/>
    </xf>
    <xf numFmtId="0" fontId="112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9" fillId="0" borderId="0" xfId="0" applyFont="1" applyAlignment="1" applyProtection="1">
      <alignment/>
      <protection/>
    </xf>
    <xf numFmtId="0" fontId="110" fillId="0" borderId="0" xfId="0" applyFont="1" applyAlignment="1">
      <alignment/>
    </xf>
    <xf numFmtId="0" fontId="109" fillId="0" borderId="25" xfId="0" applyFont="1" applyBorder="1" applyAlignment="1" applyProtection="1">
      <alignment horizontal="left" vertical="center"/>
      <protection/>
    </xf>
    <xf numFmtId="0" fontId="110" fillId="0" borderId="13" xfId="0" applyFont="1" applyBorder="1" applyAlignment="1">
      <alignment horizontal="left" vertical="center"/>
    </xf>
    <xf numFmtId="0" fontId="110" fillId="0" borderId="12" xfId="0" applyFont="1" applyBorder="1" applyAlignment="1">
      <alignment horizontal="left" vertical="center"/>
    </xf>
    <xf numFmtId="0" fontId="49" fillId="40" borderId="4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11" fillId="0" borderId="10" xfId="0" applyFont="1" applyBorder="1" applyAlignment="1" applyProtection="1">
      <alignment horizontal="center"/>
      <protection/>
    </xf>
    <xf numFmtId="0" fontId="93" fillId="0" borderId="10" xfId="0" applyFont="1" applyBorder="1" applyAlignment="1">
      <alignment horizontal="center"/>
    </xf>
    <xf numFmtId="0" fontId="113" fillId="0" borderId="10" xfId="0" applyFont="1" applyFill="1" applyBorder="1" applyAlignment="1" applyProtection="1">
      <alignment horizontal="center" vertical="center"/>
      <protection/>
    </xf>
    <xf numFmtId="0" fontId="72" fillId="34" borderId="25" xfId="0" applyFont="1" applyFill="1" applyBorder="1" applyAlignment="1" applyProtection="1">
      <alignment horizontal="right"/>
      <protection/>
    </xf>
    <xf numFmtId="0" fontId="82" fillId="34" borderId="13" xfId="0" applyFont="1" applyFill="1" applyBorder="1" applyAlignment="1" applyProtection="1">
      <alignment/>
      <protection/>
    </xf>
    <xf numFmtId="0" fontId="82" fillId="34" borderId="12" xfId="0" applyFont="1" applyFill="1" applyBorder="1" applyAlignment="1" applyProtection="1">
      <alignment/>
      <protection/>
    </xf>
    <xf numFmtId="0" fontId="72" fillId="0" borderId="25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72" fillId="0" borderId="25" xfId="0" applyFont="1" applyBorder="1" applyAlignment="1" applyProtection="1">
      <alignment horizontal="center" vertical="center"/>
      <protection/>
    </xf>
    <xf numFmtId="0" fontId="82" fillId="0" borderId="13" xfId="0" applyFont="1" applyBorder="1" applyAlignment="1" applyProtection="1">
      <alignment horizontal="center" vertical="center"/>
      <protection/>
    </xf>
    <xf numFmtId="0" fontId="82" fillId="0" borderId="12" xfId="0" applyFont="1" applyBorder="1" applyAlignment="1" applyProtection="1">
      <alignment horizontal="center" vertical="center"/>
      <protection/>
    </xf>
    <xf numFmtId="0" fontId="78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8" fillId="0" borderId="47" xfId="0" applyFont="1" applyFill="1" applyBorder="1" applyAlignment="1" applyProtection="1">
      <alignment horizontal="center" vertical="center" wrapText="1"/>
      <protection/>
    </xf>
    <xf numFmtId="0" fontId="74" fillId="0" borderId="30" xfId="0" applyFont="1" applyBorder="1" applyAlignment="1" applyProtection="1">
      <alignment horizontal="center" vertical="center" wrapText="1"/>
      <protection/>
    </xf>
    <xf numFmtId="0" fontId="68" fillId="0" borderId="30" xfId="0" applyFont="1" applyBorder="1" applyAlignment="1" applyProtection="1">
      <alignment horizontal="center" vertical="center" wrapText="1"/>
      <protection/>
    </xf>
    <xf numFmtId="0" fontId="74" fillId="0" borderId="10" xfId="0" applyFont="1" applyBorder="1" applyAlignment="1" applyProtection="1">
      <alignment horizontal="center" vertical="center" wrapText="1"/>
      <protection/>
    </xf>
    <xf numFmtId="0" fontId="78" fillId="0" borderId="42" xfId="0" applyFont="1" applyBorder="1" applyAlignment="1" applyProtection="1">
      <alignment horizontal="center" wrapText="1"/>
      <protection/>
    </xf>
    <xf numFmtId="0" fontId="102" fillId="0" borderId="42" xfId="0" applyFont="1" applyBorder="1" applyAlignment="1" applyProtection="1">
      <alignment horizontal="center" wrapText="1"/>
      <protection/>
    </xf>
    <xf numFmtId="0" fontId="78" fillId="0" borderId="13" xfId="0" applyFont="1" applyBorder="1" applyAlignment="1" applyProtection="1">
      <alignment horizontal="center" wrapText="1"/>
      <protection/>
    </xf>
    <xf numFmtId="0" fontId="102" fillId="0" borderId="13" xfId="0" applyFont="1" applyBorder="1" applyAlignment="1" applyProtection="1">
      <alignment horizontal="center" wrapText="1"/>
      <protection/>
    </xf>
    <xf numFmtId="0" fontId="76" fillId="0" borderId="25" xfId="0" applyFont="1" applyFill="1" applyBorder="1" applyAlignment="1" applyProtection="1">
      <alignment horizontal="center" vertical="center"/>
      <protection/>
    </xf>
    <xf numFmtId="0" fontId="76" fillId="0" borderId="12" xfId="0" applyFont="1" applyFill="1" applyBorder="1" applyAlignment="1" applyProtection="1">
      <alignment horizontal="center" vertical="center"/>
      <protection/>
    </xf>
    <xf numFmtId="0" fontId="76" fillId="0" borderId="36" xfId="0" applyFont="1" applyBorder="1" applyAlignment="1" applyProtection="1">
      <alignment horizontal="center"/>
      <protection/>
    </xf>
    <xf numFmtId="0" fontId="88" fillId="0" borderId="36" xfId="0" applyFont="1" applyBorder="1" applyAlignment="1" applyProtection="1">
      <alignment horizont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87" fillId="0" borderId="10" xfId="0" applyFont="1" applyBorder="1" applyAlignment="1" applyProtection="1">
      <alignment horizontal="center" vertical="center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102" fillId="0" borderId="13" xfId="0" applyFont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 applyProtection="1">
      <alignment horizontal="right"/>
      <protection/>
    </xf>
    <xf numFmtId="0" fontId="82" fillId="0" borderId="10" xfId="0" applyFont="1" applyBorder="1" applyAlignment="1" applyProtection="1">
      <alignment/>
      <protection/>
    </xf>
    <xf numFmtId="0" fontId="68" fillId="0" borderId="10" xfId="0" applyFont="1" applyBorder="1" applyAlignment="1" applyProtection="1">
      <alignment/>
      <protection/>
    </xf>
    <xf numFmtId="0" fontId="68" fillId="34" borderId="13" xfId="0" applyFont="1" applyFill="1" applyBorder="1" applyAlignment="1" applyProtection="1">
      <alignment/>
      <protection/>
    </xf>
    <xf numFmtId="0" fontId="68" fillId="34" borderId="12" xfId="0" applyFont="1" applyFill="1" applyBorder="1" applyAlignment="1" applyProtection="1">
      <alignment/>
      <protection/>
    </xf>
    <xf numFmtId="0" fontId="72" fillId="0" borderId="47" xfId="0" applyFont="1" applyFill="1" applyBorder="1" applyAlignment="1" applyProtection="1">
      <alignment horizontal="right"/>
      <protection/>
    </xf>
    <xf numFmtId="0" fontId="68" fillId="0" borderId="46" xfId="0" applyFont="1" applyBorder="1" applyAlignment="1" applyProtection="1">
      <alignment/>
      <protection/>
    </xf>
    <xf numFmtId="0" fontId="73" fillId="0" borderId="41" xfId="0" applyFont="1" applyFill="1" applyBorder="1" applyAlignment="1" applyProtection="1">
      <alignment horizontal="center"/>
      <protection/>
    </xf>
    <xf numFmtId="0" fontId="85" fillId="0" borderId="42" xfId="0" applyFont="1" applyBorder="1" applyAlignment="1" applyProtection="1">
      <alignment horizontal="center"/>
      <protection/>
    </xf>
    <xf numFmtId="3" fontId="78" fillId="0" borderId="0" xfId="0" applyNumberFormat="1" applyFont="1" applyFill="1" applyAlignment="1" applyProtection="1">
      <alignment wrapText="1"/>
      <protection/>
    </xf>
    <xf numFmtId="0" fontId="39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6" fillId="0" borderId="47" xfId="0" applyFont="1" applyFill="1" applyBorder="1" applyAlignment="1" applyProtection="1">
      <alignment horizontal="center"/>
      <protection/>
    </xf>
    <xf numFmtId="0" fontId="76" fillId="0" borderId="35" xfId="0" applyFont="1" applyFill="1" applyBorder="1" applyAlignment="1" applyProtection="1">
      <alignment horizontal="center"/>
      <protection/>
    </xf>
    <xf numFmtId="3" fontId="78" fillId="0" borderId="26" xfId="0" applyNumberFormat="1" applyFont="1" applyFill="1" applyBorder="1" applyAlignment="1" applyProtection="1">
      <alignment horizontal="right" vertical="center" wrapText="1"/>
      <protection/>
    </xf>
    <xf numFmtId="3" fontId="78" fillId="0" borderId="30" xfId="0" applyNumberFormat="1" applyFont="1" applyFill="1" applyBorder="1" applyAlignment="1" applyProtection="1">
      <alignment horizontal="right" vertical="center" wrapText="1"/>
      <protection/>
    </xf>
    <xf numFmtId="0" fontId="89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72" fillId="0" borderId="13" xfId="0" applyFont="1" applyBorder="1" applyAlignment="1" applyProtection="1">
      <alignment horizontal="left" vertical="center"/>
      <protection/>
    </xf>
    <xf numFmtId="0" fontId="68" fillId="0" borderId="13" xfId="0" applyFont="1" applyBorder="1" applyAlignment="1">
      <alignment horizontal="left"/>
    </xf>
    <xf numFmtId="0" fontId="70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/>
      <protection/>
    </xf>
    <xf numFmtId="0" fontId="68" fillId="0" borderId="25" xfId="0" applyFont="1" applyBorder="1" applyAlignment="1" applyProtection="1">
      <alignment vertical="center" wrapText="1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87" fillId="0" borderId="14" xfId="0" applyFont="1" applyBorder="1" applyAlignment="1" applyProtection="1">
      <alignment horizontal="center"/>
      <protection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8" fillId="0" borderId="12" xfId="0" applyFont="1" applyBorder="1" applyAlignment="1" applyProtection="1">
      <alignment vertical="center" wrapText="1"/>
      <protection/>
    </xf>
    <xf numFmtId="0" fontId="82" fillId="0" borderId="10" xfId="0" applyFont="1" applyBorder="1" applyAlignment="1" applyProtection="1">
      <alignment vertical="center"/>
      <protection/>
    </xf>
    <xf numFmtId="0" fontId="68" fillId="0" borderId="10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/>
      <protection/>
    </xf>
    <xf numFmtId="0" fontId="37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71" fillId="0" borderId="13" xfId="0" applyFont="1" applyBorder="1" applyAlignment="1">
      <alignment/>
    </xf>
    <xf numFmtId="0" fontId="71" fillId="0" borderId="12" xfId="0" applyFont="1" applyBorder="1" applyAlignment="1">
      <alignment/>
    </xf>
    <xf numFmtId="0" fontId="73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72" fillId="0" borderId="13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6" fillId="0" borderId="25" xfId="0" applyFont="1" applyBorder="1" applyAlignment="1" applyProtection="1">
      <alignment horizontal="left" vertical="center" wrapText="1"/>
      <protection/>
    </xf>
    <xf numFmtId="0" fontId="68" fillId="0" borderId="13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bezrobocie" xfId="52"/>
    <cellStyle name="Normalny_listy" xfId="53"/>
    <cellStyle name="Normalny_Planowani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4">
      <selection activeCell="BD32" sqref="BD32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299" t="s">
        <v>216</v>
      </c>
      <c r="B1" s="300"/>
      <c r="C1" s="301"/>
      <c r="D1" s="296" t="s">
        <v>156</v>
      </c>
      <c r="E1" s="297"/>
      <c r="F1" s="298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280" t="str">
        <f>IF(I8=0,"Zaplanowane wskaźniki zostały osiągnięte","Nie osiągnięto zaplanowanych wskaźników")</f>
        <v>Zaplanowane wskaźniki zostały osiągnięte</v>
      </c>
      <c r="B2" s="281"/>
      <c r="C2" s="282"/>
      <c r="D2" s="282"/>
      <c r="E2" s="282"/>
      <c r="F2" s="283"/>
      <c r="G2" s="29"/>
      <c r="H2" s="29"/>
    </row>
    <row r="3" spans="1:13" ht="3" customHeight="1">
      <c r="A3" s="304"/>
      <c r="B3" s="305"/>
      <c r="C3" s="305"/>
      <c r="D3" s="305"/>
      <c r="E3" s="306"/>
      <c r="F3" s="301"/>
      <c r="G3" s="29"/>
      <c r="H3" s="30"/>
      <c r="I3" s="22"/>
      <c r="J3" s="22"/>
      <c r="K3" s="22"/>
      <c r="L3" s="22"/>
      <c r="M3" s="22"/>
    </row>
    <row r="4" spans="1:8" ht="15">
      <c r="A4" s="307" t="s">
        <v>12</v>
      </c>
      <c r="B4" s="308"/>
      <c r="C4" s="308"/>
      <c r="D4" s="308"/>
      <c r="E4" s="308"/>
      <c r="F4" s="309"/>
      <c r="G4" s="29"/>
      <c r="H4" s="31"/>
    </row>
    <row r="5" spans="1:8" ht="30" customHeight="1">
      <c r="A5" s="310">
        <f>Wniosek!A7:I7</f>
        <v>0</v>
      </c>
      <c r="B5" s="311"/>
      <c r="C5" s="311"/>
      <c r="D5" s="311"/>
      <c r="E5" s="311"/>
      <c r="F5" s="312"/>
      <c r="G5" s="29"/>
      <c r="H5" s="31"/>
    </row>
    <row r="6" spans="1:13" ht="3" customHeight="1">
      <c r="A6" s="327"/>
      <c r="B6" s="328"/>
      <c r="C6" s="328"/>
      <c r="D6" s="328"/>
      <c r="E6" s="329"/>
      <c r="F6" s="309"/>
      <c r="G6" s="29"/>
      <c r="H6" s="30"/>
      <c r="I6" s="23"/>
      <c r="J6" s="23"/>
      <c r="K6" s="23"/>
      <c r="L6" s="23"/>
      <c r="M6" s="23"/>
    </row>
    <row r="7" spans="1:13" ht="13.5" customHeight="1">
      <c r="A7" s="294" t="s">
        <v>291</v>
      </c>
      <c r="B7" s="295"/>
      <c r="C7" s="295"/>
      <c r="D7" s="176" t="s">
        <v>220</v>
      </c>
      <c r="E7" s="176" t="s">
        <v>217</v>
      </c>
      <c r="F7" s="176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294"/>
      <c r="B8" s="295"/>
      <c r="C8" s="295"/>
      <c r="D8" s="173">
        <f>Planowanie!B26-1</f>
        <v>-1</v>
      </c>
      <c r="E8" s="173">
        <f>Planowanie!B26</f>
        <v>0</v>
      </c>
      <c r="F8" s="173">
        <f>Planowanie!B26</f>
        <v>0</v>
      </c>
      <c r="G8" s="244"/>
      <c r="H8" s="33"/>
      <c r="I8" s="96">
        <f>SUM(I14:I33)</f>
        <v>0</v>
      </c>
      <c r="J8" s="33"/>
      <c r="K8" s="33"/>
    </row>
    <row r="9" spans="1:11" ht="15">
      <c r="A9" s="330" t="s">
        <v>238</v>
      </c>
      <c r="B9" s="331"/>
      <c r="C9" s="332"/>
      <c r="D9" s="173">
        <v>0</v>
      </c>
      <c r="E9" s="335"/>
      <c r="F9" s="335"/>
      <c r="G9" s="244"/>
      <c r="H9" s="33"/>
      <c r="I9" s="33"/>
      <c r="J9" s="33"/>
      <c r="K9" s="33"/>
    </row>
    <row r="10" spans="1:13" ht="15">
      <c r="A10" s="336" t="str">
        <f>IF(AG1="edukacja","EDUKACJA","zadanie nie dotyczy edukacji")</f>
        <v>zadanie nie dotyczy edukacji</v>
      </c>
      <c r="B10" s="337"/>
      <c r="C10" s="337"/>
      <c r="D10" s="337"/>
      <c r="E10" s="338"/>
      <c r="F10" s="339"/>
      <c r="G10" s="110"/>
      <c r="H10" s="2"/>
      <c r="L10" s="58"/>
      <c r="M10" s="2"/>
    </row>
    <row r="11" spans="1:13" ht="15">
      <c r="A11" s="151" t="s">
        <v>95</v>
      </c>
      <c r="B11" s="293" t="s">
        <v>200</v>
      </c>
      <c r="C11" s="293"/>
      <c r="D11" s="243">
        <v>0</v>
      </c>
      <c r="E11" s="333"/>
      <c r="F11" s="174"/>
      <c r="G11" s="110"/>
      <c r="H11" s="2"/>
      <c r="M11" s="2"/>
    </row>
    <row r="12" spans="1:13" ht="15">
      <c r="A12" s="151" t="s">
        <v>96</v>
      </c>
      <c r="B12" s="293" t="s">
        <v>201</v>
      </c>
      <c r="C12" s="293"/>
      <c r="D12" s="243">
        <v>0</v>
      </c>
      <c r="E12" s="334"/>
      <c r="F12" s="175"/>
      <c r="G12" s="110"/>
      <c r="H12" s="2"/>
      <c r="M12" s="2"/>
    </row>
    <row r="13" spans="1:13" ht="15.75" thickBot="1">
      <c r="A13" s="151" t="s">
        <v>97</v>
      </c>
      <c r="B13" s="293" t="s">
        <v>202</v>
      </c>
      <c r="C13" s="293"/>
      <c r="D13" s="243">
        <v>0</v>
      </c>
      <c r="E13" s="334"/>
      <c r="F13" s="175"/>
      <c r="G13" s="110"/>
      <c r="H13" s="2"/>
      <c r="M13" s="2"/>
    </row>
    <row r="14" spans="1:13" ht="15.75" thickBot="1">
      <c r="A14" s="151" t="s">
        <v>99</v>
      </c>
      <c r="B14" s="287" t="s">
        <v>124</v>
      </c>
      <c r="C14" s="289"/>
      <c r="D14" s="243">
        <v>0</v>
      </c>
      <c r="E14" s="247">
        <f>'Wskaźniki (zał.2)'!E13</f>
        <v>0</v>
      </c>
      <c r="F14" s="116">
        <v>0</v>
      </c>
      <c r="G14" s="245"/>
      <c r="H14" s="2"/>
      <c r="I14" s="1">
        <f>IF(F14&gt;=E14,0,1)</f>
        <v>0</v>
      </c>
      <c r="M14" s="2"/>
    </row>
    <row r="15" spans="1:13" ht="38.25" customHeight="1" thickBot="1">
      <c r="A15" s="151" t="s">
        <v>100</v>
      </c>
      <c r="B15" s="287" t="s">
        <v>125</v>
      </c>
      <c r="C15" s="288"/>
      <c r="D15" s="243">
        <f>'Wskaźniki (zał.2)'!D14</f>
        <v>0</v>
      </c>
      <c r="E15" s="198"/>
      <c r="F15" s="199"/>
      <c r="G15" s="245"/>
      <c r="H15" s="2"/>
      <c r="M15" s="2"/>
    </row>
    <row r="16" spans="1:13" ht="15" customHeight="1" thickBot="1">
      <c r="A16" s="151" t="s">
        <v>101</v>
      </c>
      <c r="B16" s="287" t="s">
        <v>98</v>
      </c>
      <c r="C16" s="289"/>
      <c r="D16" s="243">
        <f>'Wskaźniki (zał.2)'!D15</f>
        <v>0</v>
      </c>
      <c r="E16" s="247">
        <f>'Wskaźniki (zał.2)'!E15</f>
        <v>0</v>
      </c>
      <c r="F16" s="115">
        <v>0</v>
      </c>
      <c r="G16" s="245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51" t="s">
        <v>142</v>
      </c>
      <c r="B17" s="287" t="s">
        <v>204</v>
      </c>
      <c r="C17" s="289"/>
      <c r="D17" s="243">
        <f>'Wskaźniki (zał.2)'!D16</f>
        <v>0</v>
      </c>
      <c r="E17" s="247">
        <f>'Wskaźniki (zał.2)'!E16</f>
        <v>0</v>
      </c>
      <c r="F17" s="116">
        <v>0</v>
      </c>
      <c r="G17" s="245"/>
      <c r="H17" s="2"/>
      <c r="I17" s="1">
        <f t="shared" si="0"/>
        <v>0</v>
      </c>
      <c r="M17" s="2"/>
    </row>
    <row r="18" spans="1:13" ht="38.25" customHeight="1" thickBot="1">
      <c r="A18" s="151" t="s">
        <v>107</v>
      </c>
      <c r="B18" s="287" t="s">
        <v>224</v>
      </c>
      <c r="C18" s="289"/>
      <c r="D18" s="243">
        <f>'Wskaźniki (zał.2)'!D17</f>
        <v>0</v>
      </c>
      <c r="E18" s="198"/>
      <c r="F18" s="199"/>
      <c r="G18" s="245"/>
      <c r="H18" s="2"/>
      <c r="M18" s="2"/>
    </row>
    <row r="19" spans="1:13" ht="15" customHeight="1" thickBot="1">
      <c r="A19" s="151" t="s">
        <v>108</v>
      </c>
      <c r="B19" s="287" t="s">
        <v>295</v>
      </c>
      <c r="C19" s="289"/>
      <c r="D19" s="243">
        <f>'Wskaźniki (zał.2)'!D18</f>
        <v>0</v>
      </c>
      <c r="E19" s="247">
        <f>'Wskaźniki (zał.2)'!E18</f>
        <v>0</v>
      </c>
      <c r="F19" s="116">
        <v>0</v>
      </c>
      <c r="G19" s="245"/>
      <c r="H19" s="2"/>
      <c r="I19" s="1">
        <f t="shared" si="0"/>
        <v>0</v>
      </c>
      <c r="M19" s="2"/>
    </row>
    <row r="20" spans="1:13" ht="30" customHeight="1" thickBot="1">
      <c r="A20" s="151" t="s">
        <v>231</v>
      </c>
      <c r="B20" s="287" t="s">
        <v>308</v>
      </c>
      <c r="C20" s="289"/>
      <c r="D20" s="243">
        <f>'Wskaźniki (zał.2)'!D19</f>
        <v>0</v>
      </c>
      <c r="E20" s="247">
        <f>'Wskaźniki (zał.2)'!E19</f>
        <v>0</v>
      </c>
      <c r="F20" s="116">
        <v>0</v>
      </c>
      <c r="G20" s="245"/>
      <c r="H20" s="2"/>
      <c r="I20" s="1">
        <f t="shared" si="0"/>
        <v>0</v>
      </c>
      <c r="M20" s="2"/>
    </row>
    <row r="21" spans="1:13" ht="15">
      <c r="A21" s="302" t="str">
        <f>IF(AG1="mieszkalnictwo","MIESZKALNICTWO","zadanie nie dotyczy mieszkalnictwa")</f>
        <v>zadanie nie dotyczy mieszkalnictwa</v>
      </c>
      <c r="B21" s="303"/>
      <c r="C21" s="303"/>
      <c r="D21" s="303"/>
      <c r="E21" s="291"/>
      <c r="F21" s="292"/>
      <c r="G21" s="245"/>
      <c r="H21" s="2"/>
      <c r="M21" s="2"/>
    </row>
    <row r="22" spans="1:13" ht="15">
      <c r="A22" s="153" t="s">
        <v>232</v>
      </c>
      <c r="B22" s="287" t="s">
        <v>126</v>
      </c>
      <c r="C22" s="289"/>
      <c r="D22" s="240">
        <f>'Wskaźniki (zał.2)'!D21</f>
        <v>0</v>
      </c>
      <c r="E22" s="240">
        <f>'Wskaźniki (zał.2)'!E21</f>
        <v>0</v>
      </c>
      <c r="F22" s="83"/>
      <c r="G22" s="245"/>
      <c r="H22" s="2"/>
      <c r="I22" s="1">
        <f t="shared" si="0"/>
        <v>0</v>
      </c>
      <c r="M22" s="2"/>
    </row>
    <row r="23" spans="1:13" ht="24" customHeight="1">
      <c r="A23" s="153" t="s">
        <v>233</v>
      </c>
      <c r="B23" s="287" t="s">
        <v>307</v>
      </c>
      <c r="C23" s="289"/>
      <c r="D23" s="240">
        <f>'Wskaźniki (zał.2)'!D22</f>
        <v>0</v>
      </c>
      <c r="E23" s="240">
        <f>'Wskaźniki (zał.2)'!E22</f>
        <v>0</v>
      </c>
      <c r="F23" s="83"/>
      <c r="G23" s="245"/>
      <c r="H23" s="2"/>
      <c r="I23" s="1">
        <f t="shared" si="0"/>
        <v>0</v>
      </c>
      <c r="M23" s="2"/>
    </row>
    <row r="24" spans="1:13" s="13" customFormat="1" ht="15.75">
      <c r="A24" s="290" t="str">
        <f>IF(AG1="Praca","PRACA","zadanie nie dotyczy pracy")</f>
        <v>zadanie nie dotyczy pracy</v>
      </c>
      <c r="B24" s="291"/>
      <c r="C24" s="291"/>
      <c r="D24" s="291"/>
      <c r="E24" s="291"/>
      <c r="F24" s="292"/>
      <c r="G24" s="245"/>
      <c r="H24" s="16"/>
      <c r="I24" s="1"/>
      <c r="M24" s="2"/>
    </row>
    <row r="25" spans="1:13" s="13" customFormat="1" ht="15">
      <c r="A25" s="284" t="s">
        <v>141</v>
      </c>
      <c r="B25" s="285"/>
      <c r="C25" s="286"/>
      <c r="D25" s="241">
        <f>'Wskaźniki (zał.2)'!D24</f>
        <v>0</v>
      </c>
      <c r="E25" s="315"/>
      <c r="F25" s="316"/>
      <c r="G25" s="245"/>
      <c r="H25" s="16"/>
      <c r="I25" s="1"/>
      <c r="M25" s="2"/>
    </row>
    <row r="26" spans="1:13" s="13" customFormat="1" ht="15">
      <c r="A26" s="153" t="s">
        <v>239</v>
      </c>
      <c r="B26" s="321" t="s">
        <v>236</v>
      </c>
      <c r="C26" s="317"/>
      <c r="D26" s="237">
        <f>'Wskaźniki (zał.2)'!D25</f>
        <v>0</v>
      </c>
      <c r="E26" s="325"/>
      <c r="F26" s="326"/>
      <c r="G26" s="245"/>
      <c r="H26" s="16"/>
      <c r="I26" s="1"/>
      <c r="M26" s="2"/>
    </row>
    <row r="27" spans="1:13" s="13" customFormat="1" ht="15">
      <c r="A27" s="153" t="s">
        <v>240</v>
      </c>
      <c r="B27" s="322" t="s">
        <v>237</v>
      </c>
      <c r="C27" s="321"/>
      <c r="D27" s="237">
        <f>'Wskaźniki (zał.2)'!D26</f>
        <v>0</v>
      </c>
      <c r="E27" s="325"/>
      <c r="F27" s="326"/>
      <c r="G27" s="245"/>
      <c r="H27" s="16"/>
      <c r="I27" s="1"/>
      <c r="M27" s="2"/>
    </row>
    <row r="28" spans="1:13" s="13" customFormat="1" ht="15.75" thickBot="1">
      <c r="A28" s="153" t="s">
        <v>241</v>
      </c>
      <c r="B28" s="317" t="s">
        <v>203</v>
      </c>
      <c r="C28" s="317"/>
      <c r="D28" s="237">
        <f>'Wskaźniki (zał.2)'!D27</f>
        <v>0</v>
      </c>
      <c r="E28" s="325"/>
      <c r="F28" s="326"/>
      <c r="G28" s="245"/>
      <c r="H28" s="16"/>
      <c r="I28" s="1"/>
      <c r="M28" s="2"/>
    </row>
    <row r="29" spans="1:13" ht="30" customHeight="1" thickBot="1">
      <c r="A29" s="153" t="s">
        <v>242</v>
      </c>
      <c r="B29" s="287" t="s">
        <v>309</v>
      </c>
      <c r="C29" s="289"/>
      <c r="D29" s="236">
        <f>'Wskaźniki (zał.2)'!D28</f>
        <v>0</v>
      </c>
      <c r="E29" s="247">
        <f>'Wskaźniki (zał.2)'!E28</f>
        <v>0</v>
      </c>
      <c r="F29" s="116">
        <v>0</v>
      </c>
      <c r="G29" s="245"/>
      <c r="H29" s="2"/>
      <c r="I29" s="1">
        <f t="shared" si="0"/>
        <v>0</v>
      </c>
      <c r="M29" s="2"/>
    </row>
    <row r="30" spans="1:13" ht="15" customHeight="1" thickBot="1">
      <c r="A30" s="153" t="s">
        <v>243</v>
      </c>
      <c r="B30" s="287" t="s">
        <v>310</v>
      </c>
      <c r="C30" s="289"/>
      <c r="D30" s="236">
        <f>'Wskaźniki (zał.2)'!D29</f>
        <v>0</v>
      </c>
      <c r="E30" s="247">
        <f>'Wskaźniki (zał.2)'!E29</f>
        <v>0</v>
      </c>
      <c r="F30" s="116">
        <v>0</v>
      </c>
      <c r="G30" s="245"/>
      <c r="H30" s="2"/>
      <c r="I30" s="1">
        <f t="shared" si="0"/>
        <v>0</v>
      </c>
      <c r="M30" s="2"/>
    </row>
    <row r="31" spans="1:13" ht="15">
      <c r="A31" s="323" t="s">
        <v>127</v>
      </c>
      <c r="B31" s="324"/>
      <c r="C31" s="324"/>
      <c r="D31" s="241">
        <f>D19+D20+D29</f>
        <v>0</v>
      </c>
      <c r="E31" s="158">
        <f>E19+E18+E23+E29</f>
        <v>0</v>
      </c>
      <c r="F31" s="158">
        <f>F19+F20+F29</f>
        <v>0</v>
      </c>
      <c r="G31" s="245"/>
      <c r="H31" s="2"/>
      <c r="M31" s="2"/>
    </row>
    <row r="32" spans="1:13" ht="15">
      <c r="A32" s="313" t="str">
        <f>IF(AG1="zdrowie","ZDROWIE","zadanie nie dotyczy zdrowia")</f>
        <v>zadanie nie dotyczy zdrowia</v>
      </c>
      <c r="B32" s="314"/>
      <c r="C32" s="314"/>
      <c r="D32" s="314"/>
      <c r="E32" s="291"/>
      <c r="F32" s="292"/>
      <c r="G32" s="245"/>
      <c r="H32" s="2"/>
      <c r="M32" s="2"/>
    </row>
    <row r="33" spans="1:13" ht="15" customHeight="1">
      <c r="A33" s="153" t="s">
        <v>244</v>
      </c>
      <c r="B33" s="287" t="s">
        <v>305</v>
      </c>
      <c r="C33" s="287"/>
      <c r="D33" s="237">
        <f>'Wskaźniki (zał.2)'!D32</f>
        <v>0</v>
      </c>
      <c r="E33" s="240">
        <f>'Wskaźniki (zał.2)'!E32</f>
        <v>0</v>
      </c>
      <c r="F33" s="246">
        <v>0</v>
      </c>
      <c r="G33" s="245"/>
      <c r="H33" s="62"/>
      <c r="I33" s="1">
        <f t="shared" si="0"/>
        <v>0</v>
      </c>
      <c r="M33" s="2"/>
    </row>
    <row r="34" spans="1:6" ht="3" customHeight="1">
      <c r="A34" s="318"/>
      <c r="B34" s="319"/>
      <c r="C34" s="319"/>
      <c r="D34" s="319"/>
      <c r="E34" s="319"/>
      <c r="F34" s="320"/>
    </row>
    <row r="35" ht="15">
      <c r="N35" s="64"/>
    </row>
  </sheetData>
  <sheetProtection password="CC5E" sheet="1" formatRows="0"/>
  <mergeCells count="39">
    <mergeCell ref="A34:F34"/>
    <mergeCell ref="B26:C26"/>
    <mergeCell ref="B27:C27"/>
    <mergeCell ref="A31:C31"/>
    <mergeCell ref="E26:F28"/>
    <mergeCell ref="B30:C30"/>
    <mergeCell ref="B33:C33"/>
    <mergeCell ref="A32:F32"/>
    <mergeCell ref="B29:C29"/>
    <mergeCell ref="E25:F25"/>
    <mergeCell ref="B28:C2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A6:F6"/>
    <mergeCell ref="B14:C14"/>
    <mergeCell ref="A9:C9"/>
    <mergeCell ref="E11:E13"/>
    <mergeCell ref="E9:F9"/>
    <mergeCell ref="A10:F10"/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  <mergeCell ref="B22:C22"/>
    <mergeCell ref="B11:C11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44" t="s">
        <v>218</v>
      </c>
      <c r="B1" s="344"/>
      <c r="C1" s="344"/>
      <c r="D1" s="345"/>
      <c r="E1" s="345"/>
      <c r="F1" s="345"/>
      <c r="G1" s="343" t="s">
        <v>156</v>
      </c>
      <c r="H1" s="343"/>
      <c r="L1" s="89"/>
    </row>
    <row r="2" spans="1:15" s="24" customFormat="1" ht="18.75" customHeight="1">
      <c r="A2" s="346">
        <f>IF(O2=0,"","Zestawienie wydatków zawiera błędy")</f>
      </c>
      <c r="B2" s="347"/>
      <c r="C2" s="347"/>
      <c r="D2" s="347"/>
      <c r="E2" s="347"/>
      <c r="F2" s="347"/>
      <c r="G2" s="347"/>
      <c r="H2" s="347"/>
      <c r="I2" s="17"/>
      <c r="J2" s="17"/>
      <c r="L2" s="89"/>
      <c r="O2" s="242">
        <f>SUM(O12:O51)</f>
        <v>0</v>
      </c>
    </row>
    <row r="3" spans="1:12" s="42" customFormat="1" ht="18" customHeight="1">
      <c r="A3" s="348" t="s">
        <v>213</v>
      </c>
      <c r="B3" s="349"/>
      <c r="C3" s="350"/>
      <c r="D3" s="350"/>
      <c r="E3" s="350"/>
      <c r="F3" s="350"/>
      <c r="G3" s="342">
        <f>Planowanie!B26</f>
        <v>0</v>
      </c>
      <c r="H3" s="301"/>
      <c r="L3" s="108"/>
    </row>
    <row r="4" spans="1:12" s="43" customFormat="1" ht="3" customHeight="1">
      <c r="A4" s="351" t="s">
        <v>102</v>
      </c>
      <c r="B4" s="352"/>
      <c r="C4" s="352"/>
      <c r="D4" s="352"/>
      <c r="E4" s="352"/>
      <c r="F4" s="341"/>
      <c r="G4" s="341"/>
      <c r="H4" s="341"/>
      <c r="L4" s="109"/>
    </row>
    <row r="5" spans="1:12" s="43" customFormat="1" ht="15" customHeight="1">
      <c r="A5" s="353" t="s">
        <v>12</v>
      </c>
      <c r="B5" s="354"/>
      <c r="C5" s="354"/>
      <c r="D5" s="354"/>
      <c r="E5" s="354"/>
      <c r="F5" s="355"/>
      <c r="G5" s="355"/>
      <c r="H5" s="355"/>
      <c r="L5" s="109"/>
    </row>
    <row r="6" spans="1:22" s="43" customFormat="1" ht="30" customHeight="1">
      <c r="A6" s="340">
        <f>Planowanie!B22</f>
        <v>0</v>
      </c>
      <c r="B6" s="340"/>
      <c r="C6" s="340"/>
      <c r="D6" s="340"/>
      <c r="E6" s="340"/>
      <c r="F6" s="341"/>
      <c r="G6" s="341"/>
      <c r="H6" s="341"/>
      <c r="L6" s="109"/>
      <c r="V6" s="76" t="s">
        <v>4</v>
      </c>
    </row>
    <row r="7" spans="1:22" s="44" customFormat="1" ht="15" customHeight="1">
      <c r="A7" s="356">
        <f>IF(listy!E39=listy!F39,"","Kosztorys zawiera błędy")</f>
      </c>
      <c r="B7" s="356"/>
      <c r="C7" s="162" t="s">
        <v>222</v>
      </c>
      <c r="D7" s="162" t="s">
        <v>227</v>
      </c>
      <c r="E7" s="162" t="s">
        <v>228</v>
      </c>
      <c r="F7" s="162" t="s">
        <v>222</v>
      </c>
      <c r="G7" s="162" t="s">
        <v>227</v>
      </c>
      <c r="H7" s="162" t="s">
        <v>228</v>
      </c>
      <c r="L7" s="68"/>
      <c r="V7" s="76" t="s">
        <v>5</v>
      </c>
    </row>
    <row r="8" spans="1:12" s="61" customFormat="1" ht="15">
      <c r="A8" s="361" t="s">
        <v>210</v>
      </c>
      <c r="B8" s="362"/>
      <c r="C8" s="163">
        <f>SUM(C12:C39)</f>
        <v>0</v>
      </c>
      <c r="D8" s="169">
        <f>SUM(D12:D39)</f>
        <v>0</v>
      </c>
      <c r="E8" s="169">
        <f>SUM(E12:E39)</f>
        <v>0</v>
      </c>
      <c r="F8" s="164">
        <f>SUM(F12:F51)</f>
        <v>0</v>
      </c>
      <c r="G8" s="164">
        <f>SUM(G12:G51)</f>
        <v>0</v>
      </c>
      <c r="H8" s="164">
        <f>SUM(H12:H51)</f>
        <v>0</v>
      </c>
      <c r="L8" s="121"/>
    </row>
    <row r="9" spans="1:12" s="44" customFormat="1" ht="3" customHeight="1">
      <c r="A9" s="365" t="e">
        <f>IF(#REF!&gt;0,"INNE:","")</f>
        <v>#REF!</v>
      </c>
      <c r="B9" s="366"/>
      <c r="C9" s="366"/>
      <c r="D9" s="366"/>
      <c r="E9" s="366"/>
      <c r="F9" s="367"/>
      <c r="G9" s="367"/>
      <c r="H9" s="367"/>
      <c r="L9" s="68"/>
    </row>
    <row r="10" spans="1:24" s="170" customFormat="1" ht="15">
      <c r="A10" s="168" t="s">
        <v>40</v>
      </c>
      <c r="B10" s="168" t="s">
        <v>219</v>
      </c>
      <c r="C10" s="363" t="s">
        <v>211</v>
      </c>
      <c r="D10" s="363"/>
      <c r="E10" s="363"/>
      <c r="F10" s="364" t="s">
        <v>138</v>
      </c>
      <c r="G10" s="364"/>
      <c r="H10" s="364"/>
      <c r="L10" s="171"/>
      <c r="X10" s="172" t="s">
        <v>4</v>
      </c>
    </row>
    <row r="11" spans="1:24" s="61" customFormat="1" ht="3" customHeight="1" thickBot="1">
      <c r="A11" s="357"/>
      <c r="B11" s="358"/>
      <c r="C11" s="359"/>
      <c r="D11" s="359"/>
      <c r="E11" s="358"/>
      <c r="F11" s="358"/>
      <c r="G11" s="358"/>
      <c r="H11" s="360"/>
      <c r="L11" s="121"/>
      <c r="X11" s="77"/>
    </row>
    <row r="12" spans="1:24" ht="34.5" customHeight="1">
      <c r="A12" s="165">
        <f>'Kosztorys (zał.1)'!A32:C32</f>
        <v>0</v>
      </c>
      <c r="B12" s="165">
        <f>'Kosztorys (zał.1)'!D32</f>
        <v>0</v>
      </c>
      <c r="C12" s="111"/>
      <c r="D12" s="112"/>
      <c r="E12" s="167">
        <f aca="true" t="shared" si="0" ref="E12:E23">SUM(C12:D12)</f>
        <v>0</v>
      </c>
      <c r="F12" s="166">
        <f>'Kosztorys (zał.1)'!G32</f>
        <v>0</v>
      </c>
      <c r="G12" s="166">
        <f>'Kosztorys (zał.1)'!H32</f>
        <v>0</v>
      </c>
      <c r="H12" s="166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65">
        <f>'Kosztorys (zał.1)'!A33:C33</f>
        <v>0</v>
      </c>
      <c r="B13" s="165">
        <f>'Kosztorys (zał.1)'!D33</f>
        <v>0</v>
      </c>
      <c r="C13" s="113"/>
      <c r="D13" s="114"/>
      <c r="E13" s="167">
        <f t="shared" si="0"/>
        <v>0</v>
      </c>
      <c r="F13" s="166">
        <f>'Kosztorys (zał.1)'!G33</f>
        <v>0</v>
      </c>
      <c r="G13" s="166">
        <f>'Kosztorys (zał.1)'!H33</f>
        <v>0</v>
      </c>
      <c r="H13" s="166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65">
        <f>'Kosztorys (zał.1)'!A34:C34</f>
        <v>0</v>
      </c>
      <c r="B14" s="165">
        <f>'Kosztorys (zał.1)'!D34</f>
        <v>0</v>
      </c>
      <c r="C14" s="113"/>
      <c r="D14" s="114"/>
      <c r="E14" s="167">
        <f t="shared" si="0"/>
        <v>0</v>
      </c>
      <c r="F14" s="166">
        <f>'Kosztorys (zał.1)'!G34</f>
        <v>0</v>
      </c>
      <c r="G14" s="166">
        <f>'Kosztorys (zał.1)'!H34</f>
        <v>0</v>
      </c>
      <c r="H14" s="166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65">
        <f>'Kosztorys (zał.1)'!A35:C35</f>
        <v>0</v>
      </c>
      <c r="B15" s="165">
        <f>'Kosztorys (zał.1)'!D35</f>
        <v>0</v>
      </c>
      <c r="C15" s="113"/>
      <c r="D15" s="114"/>
      <c r="E15" s="167">
        <f t="shared" si="0"/>
        <v>0</v>
      </c>
      <c r="F15" s="166">
        <f>'Kosztorys (zał.1)'!G35</f>
        <v>0</v>
      </c>
      <c r="G15" s="166">
        <f>'Kosztorys (zał.1)'!H35</f>
        <v>0</v>
      </c>
      <c r="H15" s="166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65">
        <f>'Kosztorys (zał.1)'!A36:C36</f>
        <v>0</v>
      </c>
      <c r="B16" s="165">
        <f>'Kosztorys (zał.1)'!D36</f>
        <v>0</v>
      </c>
      <c r="C16" s="113"/>
      <c r="D16" s="114"/>
      <c r="E16" s="167">
        <f t="shared" si="0"/>
        <v>0</v>
      </c>
      <c r="F16" s="166">
        <f>'Kosztorys (zał.1)'!G36</f>
        <v>0</v>
      </c>
      <c r="G16" s="166">
        <f>'Kosztorys (zał.1)'!H36</f>
        <v>0</v>
      </c>
      <c r="H16" s="166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65">
        <f>'Kosztorys (zał.1)'!A37:C37</f>
        <v>0</v>
      </c>
      <c r="B17" s="165">
        <f>'Kosztorys (zał.1)'!D37</f>
        <v>0</v>
      </c>
      <c r="C17" s="117"/>
      <c r="D17" s="118"/>
      <c r="E17" s="167">
        <f t="shared" si="0"/>
        <v>0</v>
      </c>
      <c r="F17" s="166">
        <f>'Kosztorys (zał.1)'!G37</f>
        <v>0</v>
      </c>
      <c r="G17" s="166">
        <f>'Kosztorys (zał.1)'!H37</f>
        <v>0</v>
      </c>
      <c r="H17" s="166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65">
        <f>'Kosztorys (zał.1)'!A38:C38</f>
        <v>0</v>
      </c>
      <c r="B18" s="165">
        <f>'Kosztorys (zał.1)'!D38</f>
        <v>0</v>
      </c>
      <c r="C18" s="117"/>
      <c r="D18" s="118"/>
      <c r="E18" s="167">
        <f t="shared" si="0"/>
        <v>0</v>
      </c>
      <c r="F18" s="166">
        <f>'Kosztorys (zał.1)'!G38</f>
        <v>0</v>
      </c>
      <c r="G18" s="166">
        <f>'Kosztorys (zał.1)'!H38</f>
        <v>0</v>
      </c>
      <c r="H18" s="166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65">
        <f>'Kosztorys (zał.1)'!A39:C39</f>
        <v>0</v>
      </c>
      <c r="B19" s="165">
        <f>'Kosztorys (zał.1)'!D39</f>
        <v>0</v>
      </c>
      <c r="C19" s="117"/>
      <c r="D19" s="118"/>
      <c r="E19" s="167">
        <f t="shared" si="0"/>
        <v>0</v>
      </c>
      <c r="F19" s="166">
        <f>'Kosztorys (zał.1)'!G39</f>
        <v>0</v>
      </c>
      <c r="G19" s="166">
        <f>'Kosztorys (zał.1)'!H39</f>
        <v>0</v>
      </c>
      <c r="H19" s="166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65">
        <f>'Kosztorys (zał.1)'!A40:C40</f>
        <v>0</v>
      </c>
      <c r="B20" s="165">
        <f>'Kosztorys (zał.1)'!D40</f>
        <v>0</v>
      </c>
      <c r="C20" s="117"/>
      <c r="D20" s="118"/>
      <c r="E20" s="167">
        <f t="shared" si="0"/>
        <v>0</v>
      </c>
      <c r="F20" s="166">
        <f>'Kosztorys (zał.1)'!G40</f>
        <v>0</v>
      </c>
      <c r="G20" s="166">
        <f>'Kosztorys (zał.1)'!H40</f>
        <v>0</v>
      </c>
      <c r="H20" s="166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65">
        <f>'Kosztorys (zał.1)'!A41:C41</f>
        <v>0</v>
      </c>
      <c r="B21" s="165">
        <f>'Kosztorys (zał.1)'!D41</f>
        <v>0</v>
      </c>
      <c r="C21" s="117"/>
      <c r="D21" s="118"/>
      <c r="E21" s="167">
        <f t="shared" si="0"/>
        <v>0</v>
      </c>
      <c r="F21" s="166">
        <f>'Kosztorys (zał.1)'!G41</f>
        <v>0</v>
      </c>
      <c r="G21" s="166">
        <f>'Kosztorys (zał.1)'!H41</f>
        <v>0</v>
      </c>
      <c r="H21" s="166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65">
        <f>'Kosztorys (zał.1)'!A42:C42</f>
        <v>0</v>
      </c>
      <c r="B22" s="165">
        <f>'Kosztorys (zał.1)'!D42</f>
        <v>0</v>
      </c>
      <c r="C22" s="117"/>
      <c r="D22" s="118"/>
      <c r="E22" s="167">
        <f t="shared" si="0"/>
        <v>0</v>
      </c>
      <c r="F22" s="166">
        <f>'Kosztorys (zał.1)'!G42</f>
        <v>0</v>
      </c>
      <c r="G22" s="166">
        <f>'Kosztorys (zał.1)'!H42</f>
        <v>0</v>
      </c>
      <c r="H22" s="166">
        <f>'Kosztorys (zał.1)'!I42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65">
        <f>'Kosztorys (zał.1)'!A43:C43</f>
        <v>0</v>
      </c>
      <c r="B23" s="165">
        <f>'Kosztorys (zał.1)'!D43</f>
        <v>0</v>
      </c>
      <c r="C23" s="117"/>
      <c r="D23" s="118"/>
      <c r="E23" s="167">
        <f t="shared" si="0"/>
        <v>0</v>
      </c>
      <c r="F23" s="166">
        <f>'Kosztorys (zał.1)'!G43</f>
        <v>0</v>
      </c>
      <c r="G23" s="166">
        <f>'Kosztorys (zał.1)'!H43</f>
        <v>0</v>
      </c>
      <c r="H23" s="166">
        <f>'Kosztorys (zał.1)'!I43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65">
        <f>'Kosztorys (zał.1)'!A44:C44</f>
        <v>0</v>
      </c>
      <c r="B24" s="165">
        <f>'Kosztorys (zał.1)'!D44</f>
        <v>0</v>
      </c>
      <c r="C24" s="117"/>
      <c r="D24" s="118"/>
      <c r="E24" s="167">
        <f aca="true" t="shared" si="7" ref="E24:E46">SUM(C24:D24)</f>
        <v>0</v>
      </c>
      <c r="F24" s="166">
        <f>'Kosztorys (zał.1)'!G44</f>
        <v>0</v>
      </c>
      <c r="G24" s="166">
        <f>'Kosztorys (zał.1)'!H44</f>
        <v>0</v>
      </c>
      <c r="H24" s="166">
        <f>'Kosztorys (zał.1)'!I44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65">
        <f>'Kosztorys (zał.1)'!A45:C45</f>
        <v>0</v>
      </c>
      <c r="B25" s="165">
        <f>'Kosztorys (zał.1)'!D45</f>
        <v>0</v>
      </c>
      <c r="C25" s="117"/>
      <c r="D25" s="118"/>
      <c r="E25" s="167">
        <f t="shared" si="7"/>
        <v>0</v>
      </c>
      <c r="F25" s="166">
        <f>'Kosztorys (zał.1)'!G45</f>
        <v>0</v>
      </c>
      <c r="G25" s="166">
        <f>'Kosztorys (zał.1)'!H45</f>
        <v>0</v>
      </c>
      <c r="H25" s="166">
        <f>'Kosztorys (zał.1)'!I45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65">
        <f>'Kosztorys (zał.1)'!A46:C46</f>
        <v>0</v>
      </c>
      <c r="B26" s="165">
        <f>'Kosztorys (zał.1)'!D46</f>
        <v>0</v>
      </c>
      <c r="C26" s="117"/>
      <c r="D26" s="118"/>
      <c r="E26" s="167">
        <f t="shared" si="7"/>
        <v>0</v>
      </c>
      <c r="F26" s="166">
        <f>'Kosztorys (zał.1)'!G46</f>
        <v>0</v>
      </c>
      <c r="G26" s="166">
        <f>'Kosztorys (zał.1)'!H46</f>
        <v>0</v>
      </c>
      <c r="H26" s="166">
        <f>'Kosztorys (zał.1)'!I46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65">
        <f>'Kosztorys (zał.1)'!A47:C47</f>
        <v>0</v>
      </c>
      <c r="B27" s="165">
        <f>'Kosztorys (zał.1)'!D47</f>
        <v>0</v>
      </c>
      <c r="C27" s="117"/>
      <c r="D27" s="118"/>
      <c r="E27" s="167">
        <f t="shared" si="7"/>
        <v>0</v>
      </c>
      <c r="F27" s="166">
        <f>'Kosztorys (zał.1)'!G47</f>
        <v>0</v>
      </c>
      <c r="G27" s="166">
        <f>'Kosztorys (zał.1)'!H47</f>
        <v>0</v>
      </c>
      <c r="H27" s="166">
        <f>'Kosztorys (zał.1)'!I47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65">
        <f>'Kosztorys (zał.1)'!A48:C48</f>
        <v>0</v>
      </c>
      <c r="B28" s="165">
        <f>'Kosztorys (zał.1)'!D48</f>
        <v>0</v>
      </c>
      <c r="C28" s="117"/>
      <c r="D28" s="118"/>
      <c r="E28" s="167">
        <f t="shared" si="7"/>
        <v>0</v>
      </c>
      <c r="F28" s="166">
        <f>'Kosztorys (zał.1)'!G48</f>
        <v>0</v>
      </c>
      <c r="G28" s="166">
        <f>'Kosztorys (zał.1)'!H48</f>
        <v>0</v>
      </c>
      <c r="H28" s="166">
        <f>'Kosztorys (zał.1)'!I48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65">
        <f>'Kosztorys (zał.1)'!A49:C49</f>
        <v>0</v>
      </c>
      <c r="B29" s="165">
        <f>'Kosztorys (zał.1)'!D49</f>
        <v>0</v>
      </c>
      <c r="C29" s="117"/>
      <c r="D29" s="118"/>
      <c r="E29" s="167">
        <f t="shared" si="7"/>
        <v>0</v>
      </c>
      <c r="F29" s="166">
        <f>'Kosztorys (zał.1)'!G49</f>
        <v>0</v>
      </c>
      <c r="G29" s="166">
        <f>'Kosztorys (zał.1)'!H49</f>
        <v>0</v>
      </c>
      <c r="H29" s="166">
        <f>'Kosztorys (zał.1)'!I49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65">
        <f>'Kosztorys (zał.1)'!A50:C50</f>
        <v>0</v>
      </c>
      <c r="B30" s="165">
        <f>'Kosztorys (zał.1)'!D50</f>
        <v>0</v>
      </c>
      <c r="C30" s="117"/>
      <c r="D30" s="118"/>
      <c r="E30" s="167">
        <f t="shared" si="7"/>
        <v>0</v>
      </c>
      <c r="F30" s="166">
        <f>'Kosztorys (zał.1)'!G50</f>
        <v>0</v>
      </c>
      <c r="G30" s="166">
        <f>'Kosztorys (zał.1)'!H50</f>
        <v>0</v>
      </c>
      <c r="H30" s="166">
        <f>'Kosztorys (zał.1)'!I50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65">
        <f>'Kosztorys (zał.1)'!A51:C51</f>
        <v>0</v>
      </c>
      <c r="B31" s="165">
        <f>'Kosztorys (zał.1)'!D51</f>
        <v>0</v>
      </c>
      <c r="C31" s="117"/>
      <c r="D31" s="118"/>
      <c r="E31" s="167">
        <f t="shared" si="7"/>
        <v>0</v>
      </c>
      <c r="F31" s="166">
        <f>'Kosztorys (zał.1)'!G51</f>
        <v>0</v>
      </c>
      <c r="G31" s="166">
        <f>'Kosztorys (zał.1)'!H51</f>
        <v>0</v>
      </c>
      <c r="H31" s="166">
        <f>'Kosztorys (zał.1)'!I51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65">
        <f>'Kosztorys (zał.1)'!A52:C52</f>
        <v>0</v>
      </c>
      <c r="B32" s="165">
        <f>'Kosztorys (zał.1)'!D52</f>
        <v>0</v>
      </c>
      <c r="C32" s="117"/>
      <c r="D32" s="118"/>
      <c r="E32" s="167">
        <f t="shared" si="7"/>
        <v>0</v>
      </c>
      <c r="F32" s="166">
        <f>'Kosztorys (zał.1)'!G52</f>
        <v>0</v>
      </c>
      <c r="G32" s="166">
        <f>'Kosztorys (zał.1)'!H52</f>
        <v>0</v>
      </c>
      <c r="H32" s="166">
        <f>'Kosztorys (zał.1)'!I52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65">
        <f>'Kosztorys (zał.1)'!A53:C53</f>
        <v>0</v>
      </c>
      <c r="B33" s="165">
        <f>'Kosztorys (zał.1)'!D53</f>
        <v>0</v>
      </c>
      <c r="C33" s="117"/>
      <c r="D33" s="118"/>
      <c r="E33" s="167">
        <f t="shared" si="7"/>
        <v>0</v>
      </c>
      <c r="F33" s="166">
        <f>'Kosztorys (zał.1)'!G53</f>
        <v>0</v>
      </c>
      <c r="G33" s="166">
        <f>'Kosztorys (zał.1)'!H53</f>
        <v>0</v>
      </c>
      <c r="H33" s="166">
        <f>'Kosztorys (zał.1)'!I53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65">
        <f>'Kosztorys (zał.1)'!A54:C54</f>
        <v>0</v>
      </c>
      <c r="B34" s="165">
        <f>'Kosztorys (zał.1)'!D54</f>
        <v>0</v>
      </c>
      <c r="C34" s="117"/>
      <c r="D34" s="118"/>
      <c r="E34" s="167">
        <f t="shared" si="7"/>
        <v>0</v>
      </c>
      <c r="F34" s="166">
        <f>'Kosztorys (zał.1)'!G54</f>
        <v>0</v>
      </c>
      <c r="G34" s="166">
        <f>'Kosztorys (zał.1)'!H54</f>
        <v>0</v>
      </c>
      <c r="H34" s="166">
        <f>'Kosztorys (zał.1)'!I54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65">
        <f>'Kosztorys (zał.1)'!A55:C55</f>
        <v>0</v>
      </c>
      <c r="B35" s="165">
        <f>'Kosztorys (zał.1)'!D55</f>
        <v>0</v>
      </c>
      <c r="C35" s="117"/>
      <c r="D35" s="118"/>
      <c r="E35" s="167">
        <f t="shared" si="7"/>
        <v>0</v>
      </c>
      <c r="F35" s="166">
        <f>'Kosztorys (zał.1)'!G55</f>
        <v>0</v>
      </c>
      <c r="G35" s="166">
        <f>'Kosztorys (zał.1)'!H55</f>
        <v>0</v>
      </c>
      <c r="H35" s="166">
        <f>'Kosztorys (zał.1)'!I55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65">
        <f>'Kosztorys (zał.1)'!A56:C56</f>
        <v>0</v>
      </c>
      <c r="B36" s="165">
        <f>'Kosztorys (zał.1)'!D56</f>
        <v>0</v>
      </c>
      <c r="C36" s="117"/>
      <c r="D36" s="118"/>
      <c r="E36" s="167">
        <f t="shared" si="7"/>
        <v>0</v>
      </c>
      <c r="F36" s="166">
        <f>'Kosztorys (zał.1)'!G56</f>
        <v>0</v>
      </c>
      <c r="G36" s="166">
        <f>'Kosztorys (zał.1)'!H56</f>
        <v>0</v>
      </c>
      <c r="H36" s="166">
        <f>'Kosztorys (zał.1)'!I56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65">
        <f>'Kosztorys (zał.1)'!A57:C57</f>
        <v>0</v>
      </c>
      <c r="B37" s="165">
        <f>'Kosztorys (zał.1)'!D57</f>
        <v>0</v>
      </c>
      <c r="C37" s="117"/>
      <c r="D37" s="118"/>
      <c r="E37" s="167">
        <f t="shared" si="7"/>
        <v>0</v>
      </c>
      <c r="F37" s="166">
        <f>'Kosztorys (zał.1)'!G57</f>
        <v>0</v>
      </c>
      <c r="G37" s="166">
        <f>'Kosztorys (zał.1)'!H57</f>
        <v>0</v>
      </c>
      <c r="H37" s="166">
        <f>'Kosztorys (zał.1)'!I57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65">
        <f>'Kosztorys (zał.1)'!A58:C58</f>
        <v>0</v>
      </c>
      <c r="B38" s="165">
        <f>'Kosztorys (zał.1)'!D58</f>
        <v>0</v>
      </c>
      <c r="C38" s="117"/>
      <c r="D38" s="118"/>
      <c r="E38" s="167">
        <f t="shared" si="7"/>
        <v>0</v>
      </c>
      <c r="F38" s="166">
        <f>'Kosztorys (zał.1)'!G58</f>
        <v>0</v>
      </c>
      <c r="G38" s="166">
        <f>'Kosztorys (zał.1)'!H58</f>
        <v>0</v>
      </c>
      <c r="H38" s="166">
        <f>'Kosztorys (zał.1)'!I58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65">
        <f>'Kosztorys (zał.1)'!A59:C59</f>
        <v>0</v>
      </c>
      <c r="B39" s="165">
        <f>'Kosztorys (zał.1)'!D59</f>
        <v>0</v>
      </c>
      <c r="C39" s="117"/>
      <c r="D39" s="118"/>
      <c r="E39" s="167">
        <f t="shared" si="7"/>
        <v>0</v>
      </c>
      <c r="F39" s="166">
        <f>'Kosztorys (zał.1)'!G59</f>
        <v>0</v>
      </c>
      <c r="G39" s="166">
        <f>'Kosztorys (zał.1)'!H59</f>
        <v>0</v>
      </c>
      <c r="H39" s="166">
        <f>'Kosztorys (zał.1)'!I59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65">
        <f>'Kosztorys (zał.1)'!A60:C60</f>
        <v>0</v>
      </c>
      <c r="B40" s="165">
        <f>'Kosztorys (zał.1)'!D60</f>
        <v>0</v>
      </c>
      <c r="C40" s="117"/>
      <c r="D40" s="118"/>
      <c r="E40" s="167">
        <f t="shared" si="7"/>
        <v>0</v>
      </c>
      <c r="F40" s="166">
        <f>'Kosztorys (zał.1)'!G60</f>
        <v>0</v>
      </c>
      <c r="G40" s="166">
        <f>'Kosztorys (zał.1)'!H60</f>
        <v>0</v>
      </c>
      <c r="H40" s="166">
        <f>'Kosztorys (zał.1)'!I60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65">
        <f>'Kosztorys (zał.1)'!A61:C61</f>
        <v>0</v>
      </c>
      <c r="B41" s="165">
        <f>'Kosztorys (zał.1)'!D61</f>
        <v>0</v>
      </c>
      <c r="C41" s="117"/>
      <c r="D41" s="118"/>
      <c r="E41" s="167">
        <f t="shared" si="7"/>
        <v>0</v>
      </c>
      <c r="F41" s="166">
        <f>'Kosztorys (zał.1)'!G61</f>
        <v>0</v>
      </c>
      <c r="G41" s="166">
        <f>'Kosztorys (zał.1)'!H61</f>
        <v>0</v>
      </c>
      <c r="H41" s="166">
        <f>'Kosztorys (zał.1)'!I61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65">
        <f>'Kosztorys (zał.1)'!A62:C62</f>
        <v>0</v>
      </c>
      <c r="B42" s="165">
        <f>'Kosztorys (zał.1)'!D62</f>
        <v>0</v>
      </c>
      <c r="C42" s="117"/>
      <c r="D42" s="118"/>
      <c r="E42" s="167">
        <f t="shared" si="7"/>
        <v>0</v>
      </c>
      <c r="F42" s="166">
        <f>'Kosztorys (zał.1)'!G62</f>
        <v>0</v>
      </c>
      <c r="G42" s="166">
        <f>'Kosztorys (zał.1)'!H62</f>
        <v>0</v>
      </c>
      <c r="H42" s="166">
        <f>'Kosztorys (zał.1)'!I62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65">
        <f>'Kosztorys (zał.1)'!A63:C63</f>
        <v>0</v>
      </c>
      <c r="B43" s="165">
        <f>'Kosztorys (zał.1)'!D63</f>
        <v>0</v>
      </c>
      <c r="C43" s="117"/>
      <c r="D43" s="118"/>
      <c r="E43" s="167">
        <f t="shared" si="7"/>
        <v>0</v>
      </c>
      <c r="F43" s="166">
        <f>'Kosztorys (zał.1)'!G63</f>
        <v>0</v>
      </c>
      <c r="G43" s="166">
        <f>'Kosztorys (zał.1)'!H63</f>
        <v>0</v>
      </c>
      <c r="H43" s="166">
        <f>'Kosztorys (zał.1)'!I63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65">
        <f>'Kosztorys (zał.1)'!A64:C64</f>
        <v>0</v>
      </c>
      <c r="B44" s="165">
        <f>'Kosztorys (zał.1)'!D64</f>
        <v>0</v>
      </c>
      <c r="C44" s="117"/>
      <c r="D44" s="118"/>
      <c r="E44" s="167">
        <f t="shared" si="7"/>
        <v>0</v>
      </c>
      <c r="F44" s="166">
        <f>'Kosztorys (zał.1)'!G64</f>
        <v>0</v>
      </c>
      <c r="G44" s="166">
        <f>'Kosztorys (zał.1)'!H64</f>
        <v>0</v>
      </c>
      <c r="H44" s="166">
        <f>'Kosztorys (zał.1)'!I64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65">
        <f>'Kosztorys (zał.1)'!A65:C65</f>
        <v>0</v>
      </c>
      <c r="B45" s="165">
        <f>'Kosztorys (zał.1)'!D65</f>
        <v>0</v>
      </c>
      <c r="C45" s="117"/>
      <c r="D45" s="118"/>
      <c r="E45" s="167">
        <f t="shared" si="7"/>
        <v>0</v>
      </c>
      <c r="F45" s="166">
        <f>'Kosztorys (zał.1)'!G65</f>
        <v>0</v>
      </c>
      <c r="G45" s="166">
        <f>'Kosztorys (zał.1)'!H65</f>
        <v>0</v>
      </c>
      <c r="H45" s="166">
        <f>'Kosztorys (zał.1)'!I65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65">
        <f>'Kosztorys (zał.1)'!A66:C66</f>
        <v>0</v>
      </c>
      <c r="B46" s="165">
        <f>'Kosztorys (zał.1)'!D66</f>
        <v>0</v>
      </c>
      <c r="C46" s="117"/>
      <c r="D46" s="118"/>
      <c r="E46" s="167">
        <f t="shared" si="7"/>
        <v>0</v>
      </c>
      <c r="F46" s="166">
        <f>'Kosztorys (zał.1)'!G66</f>
        <v>0</v>
      </c>
      <c r="G46" s="166">
        <f>'Kosztorys (zał.1)'!H66</f>
        <v>0</v>
      </c>
      <c r="H46" s="166">
        <f>'Kosztorys (zał.1)'!I66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65">
        <f>'Kosztorys (zał.1)'!A67:C67</f>
        <v>0</v>
      </c>
      <c r="B47" s="165">
        <f>'Kosztorys (zał.1)'!D67</f>
        <v>0</v>
      </c>
      <c r="C47" s="117"/>
      <c r="D47" s="118"/>
      <c r="E47" s="167">
        <f>SUM(C47:D47)</f>
        <v>0</v>
      </c>
      <c r="F47" s="166">
        <f>'Kosztorys (zał.1)'!G67</f>
        <v>0</v>
      </c>
      <c r="G47" s="166">
        <f>'Kosztorys (zał.1)'!H67</f>
        <v>0</v>
      </c>
      <c r="H47" s="166">
        <f>'Kosztorys (zał.1)'!I67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65">
        <f>'Kosztorys (zał.1)'!A68:C68</f>
        <v>0</v>
      </c>
      <c r="B48" s="165">
        <f>'Kosztorys (zał.1)'!D68</f>
        <v>0</v>
      </c>
      <c r="C48" s="117"/>
      <c r="D48" s="118"/>
      <c r="E48" s="167">
        <f>SUM(C48:D48)</f>
        <v>0</v>
      </c>
      <c r="F48" s="166">
        <f>'Kosztorys (zał.1)'!G68</f>
        <v>0</v>
      </c>
      <c r="G48" s="166">
        <f>'Kosztorys (zał.1)'!H68</f>
        <v>0</v>
      </c>
      <c r="H48" s="166">
        <f>'Kosztorys (zał.1)'!I68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65">
        <f>'Kosztorys (zał.1)'!A69:C69</f>
        <v>0</v>
      </c>
      <c r="B49" s="165">
        <f>'Kosztorys (zał.1)'!D69</f>
        <v>0</v>
      </c>
      <c r="C49" s="117"/>
      <c r="D49" s="118"/>
      <c r="E49" s="167">
        <f>SUM(C49:D49)</f>
        <v>0</v>
      </c>
      <c r="F49" s="166">
        <f>'Kosztorys (zał.1)'!G69</f>
        <v>0</v>
      </c>
      <c r="G49" s="166">
        <f>'Kosztorys (zał.1)'!H69</f>
        <v>0</v>
      </c>
      <c r="H49" s="166">
        <f>'Kosztorys (zał.1)'!I69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65">
        <f>'Kosztorys (zał.1)'!A70:C70</f>
        <v>0</v>
      </c>
      <c r="B50" s="165">
        <f>'Kosztorys (zał.1)'!D70</f>
        <v>0</v>
      </c>
      <c r="C50" s="117"/>
      <c r="D50" s="118"/>
      <c r="E50" s="167">
        <f>SUM(C50:D50)</f>
        <v>0</v>
      </c>
      <c r="F50" s="166">
        <f>'Kosztorys (zał.1)'!G70</f>
        <v>0</v>
      </c>
      <c r="G50" s="166">
        <f>'Kosztorys (zał.1)'!H70</f>
        <v>0</v>
      </c>
      <c r="H50" s="166">
        <f>'Kosztorys (zał.1)'!I70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65">
        <f>'Kosztorys (zał.1)'!A71:C71</f>
        <v>0</v>
      </c>
      <c r="B51" s="165">
        <f>'Kosztorys (zał.1)'!D71</f>
        <v>0</v>
      </c>
      <c r="C51" s="119"/>
      <c r="D51" s="120"/>
      <c r="E51" s="167">
        <f>SUM(C51:D51)</f>
        <v>0</v>
      </c>
      <c r="F51" s="166">
        <f>'Kosztorys (zał.1)'!G71</f>
        <v>0</v>
      </c>
      <c r="G51" s="166">
        <f>'Kosztorys (zał.1)'!H71</f>
        <v>0</v>
      </c>
      <c r="H51" s="166">
        <f>'Kosztorys (zał.1)'!I71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7:B7"/>
    <mergeCell ref="A11:H11"/>
    <mergeCell ref="A8:B8"/>
    <mergeCell ref="C10:E10"/>
    <mergeCell ref="F10:H10"/>
    <mergeCell ref="A9:H9"/>
    <mergeCell ref="A6:H6"/>
    <mergeCell ref="G3:H3"/>
    <mergeCell ref="G1:H1"/>
    <mergeCell ref="A1:F1"/>
    <mergeCell ref="A2:H2"/>
    <mergeCell ref="A3:F3"/>
    <mergeCell ref="A4:H4"/>
    <mergeCell ref="A5:H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7" sqref="BB7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406"/>
      <c r="B1" s="406"/>
      <c r="C1" s="406"/>
      <c r="D1" s="406"/>
      <c r="E1" s="406"/>
      <c r="F1" s="407"/>
      <c r="G1" s="343" t="s">
        <v>156</v>
      </c>
      <c r="H1" s="343"/>
    </row>
    <row r="2" spans="1:8" ht="18" customHeight="1">
      <c r="A2" s="390" t="s">
        <v>214</v>
      </c>
      <c r="B2" s="391"/>
      <c r="C2" s="391"/>
      <c r="D2" s="391"/>
      <c r="E2" s="391"/>
      <c r="F2" s="391"/>
      <c r="G2" s="391"/>
      <c r="H2" s="392"/>
    </row>
    <row r="3" spans="1:8" ht="16.5" customHeight="1">
      <c r="A3" s="393" t="s">
        <v>330</v>
      </c>
      <c r="B3" s="394"/>
      <c r="C3" s="394"/>
      <c r="D3" s="394"/>
      <c r="E3" s="394"/>
      <c r="F3" s="395">
        <f>Planowanie!B26</f>
        <v>0</v>
      </c>
      <c r="G3" s="396"/>
      <c r="H3" s="397"/>
    </row>
    <row r="4" spans="1:8" s="4" customFormat="1" ht="18.75" customHeight="1">
      <c r="A4" s="398" t="str">
        <f>IF(listy!I15=TRUE,"","Sprawozdanie zawiera błędy")</f>
        <v>Sprawozdanie zawiera błędy</v>
      </c>
      <c r="B4" s="399"/>
      <c r="C4" s="399"/>
      <c r="D4" s="399"/>
      <c r="E4" s="399"/>
      <c r="F4" s="399"/>
      <c r="G4" s="399"/>
      <c r="H4" s="399"/>
    </row>
    <row r="5" spans="1:15" ht="3" customHeight="1">
      <c r="A5" s="402"/>
      <c r="B5" s="403"/>
      <c r="C5" s="403"/>
      <c r="D5" s="403"/>
      <c r="E5" s="403"/>
      <c r="F5" s="403"/>
      <c r="G5" s="403"/>
      <c r="H5" s="403"/>
      <c r="I5" s="5"/>
      <c r="J5" s="5"/>
      <c r="K5" s="5"/>
      <c r="L5" s="5"/>
      <c r="M5" s="5"/>
      <c r="N5" s="5"/>
      <c r="O5" s="5"/>
    </row>
    <row r="6" spans="1:8" ht="12.75">
      <c r="A6" s="404" t="s">
        <v>12</v>
      </c>
      <c r="B6" s="404"/>
      <c r="C6" s="404"/>
      <c r="D6" s="404"/>
      <c r="E6" s="404"/>
      <c r="F6" s="404"/>
      <c r="G6" s="404"/>
      <c r="H6" s="404"/>
    </row>
    <row r="7" spans="1:8" ht="30" customHeight="1">
      <c r="A7" s="405">
        <f>Planowanie!B22</f>
        <v>0</v>
      </c>
      <c r="B7" s="405"/>
      <c r="C7" s="405"/>
      <c r="D7" s="405"/>
      <c r="E7" s="405"/>
      <c r="F7" s="405"/>
      <c r="G7" s="405"/>
      <c r="H7" s="405"/>
    </row>
    <row r="8" spans="1:10" s="8" customFormat="1" ht="3" customHeight="1">
      <c r="A8" s="387"/>
      <c r="B8" s="388"/>
      <c r="C8" s="388"/>
      <c r="D8" s="388"/>
      <c r="E8" s="388"/>
      <c r="F8" s="388"/>
      <c r="G8" s="388"/>
      <c r="H8" s="389"/>
      <c r="I8" s="6"/>
      <c r="J8" s="7"/>
    </row>
    <row r="9" spans="1:10" s="8" customFormat="1" ht="30" customHeight="1">
      <c r="A9" s="400" t="s">
        <v>329</v>
      </c>
      <c r="B9" s="401"/>
      <c r="C9" s="401"/>
      <c r="D9" s="401"/>
      <c r="E9" s="401"/>
      <c r="F9" s="401"/>
      <c r="G9" s="401"/>
      <c r="H9" s="401"/>
      <c r="I9" s="9"/>
      <c r="J9" s="7"/>
    </row>
    <row r="10" spans="1:10" s="8" customFormat="1" ht="15" customHeight="1">
      <c r="A10" s="381"/>
      <c r="B10" s="382"/>
      <c r="C10" s="382"/>
      <c r="D10" s="382"/>
      <c r="E10" s="382"/>
      <c r="F10" s="382"/>
      <c r="G10" s="382"/>
      <c r="H10" s="382"/>
      <c r="I10" s="6"/>
      <c r="J10" s="7"/>
    </row>
    <row r="11" spans="1:10" s="8" customFormat="1" ht="3" customHeight="1">
      <c r="A11" s="385"/>
      <c r="B11" s="386"/>
      <c r="C11" s="386"/>
      <c r="D11" s="386"/>
      <c r="E11" s="386"/>
      <c r="F11" s="386"/>
      <c r="G11" s="386"/>
      <c r="H11" s="386"/>
      <c r="I11" s="6"/>
      <c r="J11" s="7"/>
    </row>
    <row r="12" spans="1:10" s="11" customFormat="1" ht="15" customHeight="1">
      <c r="A12" s="310" t="s">
        <v>123</v>
      </c>
      <c r="B12" s="311"/>
      <c r="C12" s="311"/>
      <c r="D12" s="311"/>
      <c r="E12" s="311"/>
      <c r="F12" s="311"/>
      <c r="G12" s="311"/>
      <c r="H12" s="311"/>
      <c r="I12" s="10"/>
      <c r="J12" s="10"/>
    </row>
    <row r="13" spans="1:10" s="190" customFormat="1" ht="32.25" customHeight="1">
      <c r="A13" s="376" t="s">
        <v>311</v>
      </c>
      <c r="B13" s="377"/>
      <c r="C13" s="377"/>
      <c r="D13" s="377"/>
      <c r="E13" s="377"/>
      <c r="F13" s="377"/>
      <c r="G13" s="377"/>
      <c r="H13" s="377"/>
      <c r="I13" s="189"/>
      <c r="J13" s="189"/>
    </row>
    <row r="14" spans="1:10" ht="30" customHeight="1">
      <c r="A14" s="383">
        <f>Wniosek!A47</f>
        <v>0</v>
      </c>
      <c r="B14" s="384"/>
      <c r="C14" s="384"/>
      <c r="D14" s="384"/>
      <c r="E14" s="384"/>
      <c r="F14" s="384"/>
      <c r="G14" s="384"/>
      <c r="H14" s="384"/>
      <c r="I14" s="12"/>
      <c r="J14" s="12"/>
    </row>
    <row r="15" spans="1:10" ht="15" customHeight="1" thickBot="1">
      <c r="A15" s="373" t="s">
        <v>135</v>
      </c>
      <c r="B15" s="374"/>
      <c r="C15" s="374"/>
      <c r="D15" s="374"/>
      <c r="E15" s="374"/>
      <c r="F15" s="374"/>
      <c r="G15" s="374"/>
      <c r="H15" s="375"/>
      <c r="I15" s="12"/>
      <c r="J15" s="12"/>
    </row>
    <row r="16" spans="1:10" ht="30" customHeight="1" thickBot="1">
      <c r="A16" s="368"/>
      <c r="B16" s="369"/>
      <c r="C16" s="369"/>
      <c r="D16" s="369"/>
      <c r="E16" s="369"/>
      <c r="F16" s="369"/>
      <c r="G16" s="369"/>
      <c r="H16" s="370"/>
      <c r="I16" s="12"/>
      <c r="J16" s="12"/>
    </row>
    <row r="17" spans="1:8" ht="30" customHeight="1">
      <c r="A17" s="371">
        <f>Wniosek!A48</f>
        <v>0</v>
      </c>
      <c r="B17" s="372"/>
      <c r="C17" s="372"/>
      <c r="D17" s="372"/>
      <c r="E17" s="372"/>
      <c r="F17" s="372"/>
      <c r="G17" s="372"/>
      <c r="H17" s="372"/>
    </row>
    <row r="18" spans="1:8" ht="15" customHeight="1" thickBot="1">
      <c r="A18" s="373" t="s">
        <v>135</v>
      </c>
      <c r="B18" s="374"/>
      <c r="C18" s="374"/>
      <c r="D18" s="374"/>
      <c r="E18" s="374"/>
      <c r="F18" s="374"/>
      <c r="G18" s="374"/>
      <c r="H18" s="375"/>
    </row>
    <row r="19" spans="1:8" ht="30" customHeight="1" thickBot="1">
      <c r="A19" s="368"/>
      <c r="B19" s="369"/>
      <c r="C19" s="369"/>
      <c r="D19" s="369"/>
      <c r="E19" s="369"/>
      <c r="F19" s="369"/>
      <c r="G19" s="369"/>
      <c r="H19" s="370"/>
    </row>
    <row r="20" spans="1:8" ht="30" customHeight="1">
      <c r="A20" s="371">
        <f>Wniosek!A49</f>
        <v>0</v>
      </c>
      <c r="B20" s="372"/>
      <c r="C20" s="372"/>
      <c r="D20" s="372"/>
      <c r="E20" s="372"/>
      <c r="F20" s="372"/>
      <c r="G20" s="372"/>
      <c r="H20" s="372"/>
    </row>
    <row r="21" spans="1:8" ht="15" customHeight="1" thickBot="1">
      <c r="A21" s="373" t="s">
        <v>135</v>
      </c>
      <c r="B21" s="374"/>
      <c r="C21" s="374"/>
      <c r="D21" s="374"/>
      <c r="E21" s="374"/>
      <c r="F21" s="374"/>
      <c r="G21" s="374"/>
      <c r="H21" s="375"/>
    </row>
    <row r="22" spans="1:8" ht="30" customHeight="1" thickBot="1">
      <c r="A22" s="368"/>
      <c r="B22" s="369"/>
      <c r="C22" s="369"/>
      <c r="D22" s="369"/>
      <c r="E22" s="369"/>
      <c r="F22" s="369"/>
      <c r="G22" s="369"/>
      <c r="H22" s="370"/>
    </row>
    <row r="23" spans="1:8" ht="30" customHeight="1">
      <c r="A23" s="371">
        <f>Wniosek!A50</f>
        <v>0</v>
      </c>
      <c r="B23" s="372"/>
      <c r="C23" s="372"/>
      <c r="D23" s="372"/>
      <c r="E23" s="372"/>
      <c r="F23" s="372"/>
      <c r="G23" s="372"/>
      <c r="H23" s="372"/>
    </row>
    <row r="24" spans="1:8" ht="15" customHeight="1" thickBot="1">
      <c r="A24" s="373" t="s">
        <v>135</v>
      </c>
      <c r="B24" s="374"/>
      <c r="C24" s="374"/>
      <c r="D24" s="374"/>
      <c r="E24" s="374"/>
      <c r="F24" s="374"/>
      <c r="G24" s="374"/>
      <c r="H24" s="375"/>
    </row>
    <row r="25" spans="1:8" ht="30" customHeight="1" thickBot="1">
      <c r="A25" s="368"/>
      <c r="B25" s="369"/>
      <c r="C25" s="369"/>
      <c r="D25" s="369"/>
      <c r="E25" s="369"/>
      <c r="F25" s="369"/>
      <c r="G25" s="369"/>
      <c r="H25" s="370"/>
    </row>
    <row r="26" spans="1:8" ht="30" customHeight="1">
      <c r="A26" s="371">
        <f>Wniosek!A51</f>
        <v>0</v>
      </c>
      <c r="B26" s="372"/>
      <c r="C26" s="372"/>
      <c r="D26" s="372"/>
      <c r="E26" s="372"/>
      <c r="F26" s="372"/>
      <c r="G26" s="372"/>
      <c r="H26" s="372"/>
    </row>
    <row r="27" spans="1:8" s="47" customFormat="1" ht="15" customHeight="1" thickBot="1">
      <c r="A27" s="373" t="s">
        <v>135</v>
      </c>
      <c r="B27" s="374"/>
      <c r="C27" s="374"/>
      <c r="D27" s="374"/>
      <c r="E27" s="374"/>
      <c r="F27" s="374"/>
      <c r="G27" s="374"/>
      <c r="H27" s="375"/>
    </row>
    <row r="28" spans="1:8" ht="30" customHeight="1" thickBot="1">
      <c r="A28" s="368"/>
      <c r="B28" s="369"/>
      <c r="C28" s="369"/>
      <c r="D28" s="369"/>
      <c r="E28" s="369"/>
      <c r="F28" s="369"/>
      <c r="G28" s="369"/>
      <c r="H28" s="370"/>
    </row>
    <row r="29" spans="1:8" ht="30" customHeight="1">
      <c r="A29" s="371">
        <f>Wniosek!A52</f>
        <v>0</v>
      </c>
      <c r="B29" s="372"/>
      <c r="C29" s="372"/>
      <c r="D29" s="372"/>
      <c r="E29" s="372"/>
      <c r="F29" s="372"/>
      <c r="G29" s="372"/>
      <c r="H29" s="372"/>
    </row>
    <row r="30" spans="1:8" s="47" customFormat="1" ht="15" customHeight="1" thickBot="1">
      <c r="A30" s="373" t="s">
        <v>135</v>
      </c>
      <c r="B30" s="374"/>
      <c r="C30" s="374"/>
      <c r="D30" s="374"/>
      <c r="E30" s="374"/>
      <c r="F30" s="374"/>
      <c r="G30" s="374"/>
      <c r="H30" s="375"/>
    </row>
    <row r="31" spans="1:8" ht="30" customHeight="1" thickBot="1">
      <c r="A31" s="368"/>
      <c r="B31" s="369"/>
      <c r="C31" s="369"/>
      <c r="D31" s="369"/>
      <c r="E31" s="369"/>
      <c r="F31" s="369"/>
      <c r="G31" s="369"/>
      <c r="H31" s="370"/>
    </row>
    <row r="32" spans="1:8" ht="30" customHeight="1">
      <c r="A32" s="371">
        <f>Wniosek!A53</f>
        <v>0</v>
      </c>
      <c r="B32" s="372"/>
      <c r="C32" s="372"/>
      <c r="D32" s="372"/>
      <c r="E32" s="372"/>
      <c r="F32" s="372"/>
      <c r="G32" s="372"/>
      <c r="H32" s="372"/>
    </row>
    <row r="33" spans="1:8" s="47" customFormat="1" ht="15" customHeight="1" thickBot="1">
      <c r="A33" s="373" t="s">
        <v>135</v>
      </c>
      <c r="B33" s="374"/>
      <c r="C33" s="374"/>
      <c r="D33" s="374"/>
      <c r="E33" s="374"/>
      <c r="F33" s="374"/>
      <c r="G33" s="374"/>
      <c r="H33" s="375"/>
    </row>
    <row r="34" spans="1:8" ht="30" customHeight="1" thickBot="1">
      <c r="A34" s="368"/>
      <c r="B34" s="369"/>
      <c r="C34" s="369"/>
      <c r="D34" s="369"/>
      <c r="E34" s="369"/>
      <c r="F34" s="369"/>
      <c r="G34" s="369"/>
      <c r="H34" s="370"/>
    </row>
    <row r="35" spans="1:8" ht="30" customHeight="1">
      <c r="A35" s="371">
        <f>Wniosek!A54</f>
        <v>0</v>
      </c>
      <c r="B35" s="372"/>
      <c r="C35" s="372"/>
      <c r="D35" s="372"/>
      <c r="E35" s="372"/>
      <c r="F35" s="372"/>
      <c r="G35" s="372"/>
      <c r="H35" s="372"/>
    </row>
    <row r="36" spans="1:8" s="47" customFormat="1" ht="15" customHeight="1" thickBot="1">
      <c r="A36" s="373" t="s">
        <v>135</v>
      </c>
      <c r="B36" s="374"/>
      <c r="C36" s="374"/>
      <c r="D36" s="374"/>
      <c r="E36" s="374"/>
      <c r="F36" s="374"/>
      <c r="G36" s="374"/>
      <c r="H36" s="375"/>
    </row>
    <row r="37" spans="1:8" ht="30" customHeight="1" thickBot="1">
      <c r="A37" s="368"/>
      <c r="B37" s="369"/>
      <c r="C37" s="369"/>
      <c r="D37" s="369"/>
      <c r="E37" s="369"/>
      <c r="F37" s="369"/>
      <c r="G37" s="369"/>
      <c r="H37" s="370"/>
    </row>
    <row r="38" spans="1:8" ht="30" customHeight="1">
      <c r="A38" s="371">
        <f>Wniosek!A55</f>
        <v>0</v>
      </c>
      <c r="B38" s="372"/>
      <c r="C38" s="372"/>
      <c r="D38" s="372"/>
      <c r="E38" s="372"/>
      <c r="F38" s="372"/>
      <c r="G38" s="372"/>
      <c r="H38" s="372"/>
    </row>
    <row r="39" spans="1:8" s="47" customFormat="1" ht="15" customHeight="1" thickBot="1">
      <c r="A39" s="373" t="s">
        <v>135</v>
      </c>
      <c r="B39" s="374"/>
      <c r="C39" s="374"/>
      <c r="D39" s="374"/>
      <c r="E39" s="374"/>
      <c r="F39" s="374"/>
      <c r="G39" s="374"/>
      <c r="H39" s="375"/>
    </row>
    <row r="40" spans="1:8" ht="30" customHeight="1" thickBot="1">
      <c r="A40" s="368"/>
      <c r="B40" s="369"/>
      <c r="C40" s="369"/>
      <c r="D40" s="369"/>
      <c r="E40" s="369"/>
      <c r="F40" s="369"/>
      <c r="G40" s="369"/>
      <c r="H40" s="370"/>
    </row>
    <row r="41" spans="1:8" ht="30" customHeight="1">
      <c r="A41" s="371">
        <f>Wniosek!A56</f>
        <v>0</v>
      </c>
      <c r="B41" s="372"/>
      <c r="C41" s="372"/>
      <c r="D41" s="372"/>
      <c r="E41" s="372"/>
      <c r="F41" s="372"/>
      <c r="G41" s="372"/>
      <c r="H41" s="372"/>
    </row>
    <row r="42" spans="1:8" s="48" customFormat="1" ht="15" customHeight="1" thickBot="1">
      <c r="A42" s="378" t="s">
        <v>135</v>
      </c>
      <c r="B42" s="379"/>
      <c r="C42" s="379"/>
      <c r="D42" s="379"/>
      <c r="E42" s="379"/>
      <c r="F42" s="379"/>
      <c r="G42" s="379"/>
      <c r="H42" s="380"/>
    </row>
    <row r="43" spans="1:8" ht="30" customHeight="1" thickBot="1">
      <c r="A43" s="368"/>
      <c r="B43" s="369"/>
      <c r="C43" s="369"/>
      <c r="D43" s="369"/>
      <c r="E43" s="369"/>
      <c r="F43" s="369"/>
      <c r="G43" s="369"/>
      <c r="H43" s="370"/>
    </row>
    <row r="44" spans="1:8" ht="30" customHeight="1">
      <c r="A44" s="371">
        <f>Wniosek!A57</f>
        <v>0</v>
      </c>
      <c r="B44" s="372"/>
      <c r="C44" s="372"/>
      <c r="D44" s="372"/>
      <c r="E44" s="372"/>
      <c r="F44" s="372"/>
      <c r="G44" s="372"/>
      <c r="H44" s="372"/>
    </row>
    <row r="45" spans="1:8" s="47" customFormat="1" ht="15" customHeight="1" thickBot="1">
      <c r="A45" s="373" t="s">
        <v>135</v>
      </c>
      <c r="B45" s="374"/>
      <c r="C45" s="374"/>
      <c r="D45" s="374"/>
      <c r="E45" s="374"/>
      <c r="F45" s="374"/>
      <c r="G45" s="374"/>
      <c r="H45" s="375"/>
    </row>
    <row r="46" spans="1:8" ht="30" customHeight="1" thickBot="1">
      <c r="A46" s="368"/>
      <c r="B46" s="369"/>
      <c r="C46" s="369"/>
      <c r="D46" s="369"/>
      <c r="E46" s="369"/>
      <c r="F46" s="369"/>
      <c r="G46" s="369"/>
      <c r="H46" s="370"/>
    </row>
    <row r="47" spans="1:8" ht="30" customHeight="1">
      <c r="A47" s="371">
        <f>Wniosek!A58</f>
        <v>0</v>
      </c>
      <c r="B47" s="372"/>
      <c r="C47" s="372"/>
      <c r="D47" s="372"/>
      <c r="E47" s="372"/>
      <c r="F47" s="372"/>
      <c r="G47" s="372"/>
      <c r="H47" s="372"/>
    </row>
    <row r="48" spans="1:8" s="47" customFormat="1" ht="15" customHeight="1" thickBot="1">
      <c r="A48" s="373" t="s">
        <v>135</v>
      </c>
      <c r="B48" s="374"/>
      <c r="C48" s="374"/>
      <c r="D48" s="374"/>
      <c r="E48" s="374"/>
      <c r="F48" s="374"/>
      <c r="G48" s="374"/>
      <c r="H48" s="375"/>
    </row>
    <row r="49" spans="1:8" ht="30" customHeight="1" thickBot="1">
      <c r="A49" s="368"/>
      <c r="B49" s="369"/>
      <c r="C49" s="369"/>
      <c r="D49" s="369"/>
      <c r="E49" s="369"/>
      <c r="F49" s="369"/>
      <c r="G49" s="369"/>
      <c r="H49" s="370"/>
    </row>
    <row r="50" spans="1:8" ht="30" customHeight="1">
      <c r="A50" s="371">
        <f>Wniosek!A59</f>
        <v>0</v>
      </c>
      <c r="B50" s="372"/>
      <c r="C50" s="372"/>
      <c r="D50" s="372"/>
      <c r="E50" s="372"/>
      <c r="F50" s="372"/>
      <c r="G50" s="372"/>
      <c r="H50" s="372"/>
    </row>
    <row r="51" spans="1:8" s="47" customFormat="1" ht="15" customHeight="1" thickBot="1">
      <c r="A51" s="373" t="s">
        <v>135</v>
      </c>
      <c r="B51" s="374"/>
      <c r="C51" s="374"/>
      <c r="D51" s="374"/>
      <c r="E51" s="374"/>
      <c r="F51" s="374"/>
      <c r="G51" s="374"/>
      <c r="H51" s="375"/>
    </row>
    <row r="52" spans="1:8" ht="30" customHeight="1" thickBot="1">
      <c r="A52" s="368"/>
      <c r="B52" s="369"/>
      <c r="C52" s="369"/>
      <c r="D52" s="369"/>
      <c r="E52" s="369"/>
      <c r="F52" s="369"/>
      <c r="G52" s="369"/>
      <c r="H52" s="370"/>
    </row>
  </sheetData>
  <sheetProtection password="CC5E" sheet="1" formatRows="0"/>
  <mergeCells count="54">
    <mergeCell ref="G1:H1"/>
    <mergeCell ref="A5:H5"/>
    <mergeCell ref="A6:H6"/>
    <mergeCell ref="A7:H7"/>
    <mergeCell ref="A1:F1"/>
    <mergeCell ref="A9:H9"/>
    <mergeCell ref="A27:H27"/>
    <mergeCell ref="A20:H20"/>
    <mergeCell ref="A23:H23"/>
    <mergeCell ref="A24:H24"/>
    <mergeCell ref="A19:H19"/>
    <mergeCell ref="A8:H8"/>
    <mergeCell ref="A2:H2"/>
    <mergeCell ref="A3:E3"/>
    <mergeCell ref="F3:H3"/>
    <mergeCell ref="A4:H4"/>
    <mergeCell ref="A10:H10"/>
    <mergeCell ref="A14:H14"/>
    <mergeCell ref="A15:H15"/>
    <mergeCell ref="A16:H16"/>
    <mergeCell ref="A11:H11"/>
    <mergeCell ref="A12:H12"/>
    <mergeCell ref="A36:H36"/>
    <mergeCell ref="A33:H33"/>
    <mergeCell ref="A42:H42"/>
    <mergeCell ref="A17:H17"/>
    <mergeCell ref="A18:H18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32:H32"/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  <mergeCell ref="A47:H47"/>
    <mergeCell ref="A50:H50"/>
    <mergeCell ref="A46:H46"/>
    <mergeCell ref="A48:H48"/>
    <mergeCell ref="A49:H49"/>
    <mergeCell ref="A37:H37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tabSelected="1" zoomScalePageLayoutView="0" workbookViewId="0" topLeftCell="A1">
      <selection activeCell="E10" sqref="E10:H10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18" t="s">
        <v>156</v>
      </c>
      <c r="I1" s="476"/>
      <c r="J1" s="419"/>
    </row>
    <row r="2" spans="1:10" ht="3" customHeight="1" thickBot="1">
      <c r="A2" s="445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34.5" customHeight="1" thickBot="1">
      <c r="A3" s="205" t="s">
        <v>111</v>
      </c>
      <c r="B3" s="453" t="s">
        <v>109</v>
      </c>
      <c r="C3" s="454"/>
      <c r="D3" s="455"/>
      <c r="E3" s="456" t="s">
        <v>146</v>
      </c>
      <c r="F3" s="457"/>
      <c r="G3" s="458"/>
      <c r="H3" s="459" t="s">
        <v>145</v>
      </c>
      <c r="I3" s="459"/>
      <c r="J3" s="460"/>
    </row>
    <row r="4" spans="1:10" ht="3" customHeight="1">
      <c r="A4" s="449"/>
      <c r="B4" s="320"/>
      <c r="C4" s="320"/>
      <c r="D4" s="320"/>
      <c r="E4" s="320"/>
      <c r="F4" s="320"/>
      <c r="G4" s="320"/>
      <c r="H4" s="320"/>
      <c r="I4" s="320"/>
      <c r="J4" s="320"/>
    </row>
    <row r="5" spans="1:10" ht="3" customHeight="1">
      <c r="A5" s="504"/>
      <c r="B5" s="505"/>
      <c r="C5" s="505"/>
      <c r="D5" s="505"/>
      <c r="E5" s="505"/>
      <c r="F5" s="505"/>
      <c r="G5" s="505"/>
      <c r="H5" s="505"/>
      <c r="I5" s="505"/>
      <c r="J5" s="74"/>
    </row>
    <row r="6" spans="1:27" ht="18" customHeight="1">
      <c r="A6" s="447" t="s">
        <v>235</v>
      </c>
      <c r="B6" s="448"/>
      <c r="C6" s="448"/>
      <c r="D6" s="448"/>
      <c r="E6" s="448"/>
      <c r="F6" s="448"/>
      <c r="G6" s="448"/>
      <c r="H6" s="448"/>
      <c r="I6" s="448"/>
      <c r="J6" s="34"/>
      <c r="AA6" s="13" t="s">
        <v>128</v>
      </c>
    </row>
    <row r="7" spans="1:10" ht="3" customHeight="1">
      <c r="A7" s="510"/>
      <c r="B7" s="511"/>
      <c r="C7" s="511"/>
      <c r="D7" s="511"/>
      <c r="E7" s="511"/>
      <c r="F7" s="511"/>
      <c r="G7" s="511"/>
      <c r="H7" s="511"/>
      <c r="I7" s="35"/>
      <c r="J7" s="66"/>
    </row>
    <row r="8" spans="1:10" s="25" customFormat="1" ht="18.75" customHeight="1">
      <c r="A8" s="410" t="s">
        <v>149</v>
      </c>
      <c r="B8" s="361" t="s">
        <v>154</v>
      </c>
      <c r="C8" s="413"/>
      <c r="D8" s="414"/>
      <c r="E8" s="415"/>
      <c r="F8" s="415"/>
      <c r="G8" s="415"/>
      <c r="H8" s="415"/>
      <c r="I8" s="512" t="str">
        <f>IF(listy!B14=13,"OK","BŁĄD")</f>
        <v>BŁĄD</v>
      </c>
      <c r="J8" s="56"/>
    </row>
    <row r="9" spans="1:28" s="25" customFormat="1" ht="15" customHeight="1">
      <c r="A9" s="411"/>
      <c r="B9" s="507" t="s">
        <v>105</v>
      </c>
      <c r="C9" s="507"/>
      <c r="D9" s="508"/>
      <c r="E9" s="509"/>
      <c r="F9" s="509"/>
      <c r="G9" s="509"/>
      <c r="H9" s="509"/>
      <c r="I9" s="513"/>
      <c r="J9" s="493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411"/>
      <c r="B10" s="416" t="s">
        <v>65</v>
      </c>
      <c r="C10" s="416"/>
      <c r="D10" s="416"/>
      <c r="E10" s="415"/>
      <c r="F10" s="415"/>
      <c r="G10" s="415"/>
      <c r="H10" s="415"/>
      <c r="I10" s="513"/>
      <c r="J10" s="494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411"/>
      <c r="B11" s="416" t="s">
        <v>66</v>
      </c>
      <c r="C11" s="416"/>
      <c r="D11" s="416"/>
      <c r="E11" s="415"/>
      <c r="F11" s="415"/>
      <c r="G11" s="415"/>
      <c r="H11" s="415"/>
      <c r="I11" s="513"/>
      <c r="J11" s="494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411"/>
      <c r="B12" s="416" t="s">
        <v>42</v>
      </c>
      <c r="C12" s="416"/>
      <c r="D12" s="416"/>
      <c r="E12" s="415"/>
      <c r="F12" s="415"/>
      <c r="G12" s="415"/>
      <c r="H12" s="415"/>
      <c r="I12" s="513"/>
      <c r="J12" s="494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411"/>
      <c r="B13" s="416" t="s">
        <v>43</v>
      </c>
      <c r="C13" s="416"/>
      <c r="D13" s="416"/>
      <c r="E13" s="415"/>
      <c r="F13" s="415"/>
      <c r="G13" s="415"/>
      <c r="H13" s="415"/>
      <c r="I13" s="513"/>
      <c r="J13" s="494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411"/>
      <c r="B14" s="416" t="s">
        <v>44</v>
      </c>
      <c r="C14" s="416"/>
      <c r="D14" s="416"/>
      <c r="E14" s="415"/>
      <c r="F14" s="415"/>
      <c r="G14" s="415"/>
      <c r="H14" s="415"/>
      <c r="I14" s="513"/>
      <c r="J14" s="494"/>
      <c r="AA14" s="54" t="s">
        <v>113</v>
      </c>
      <c r="AB14" s="25">
        <v>2019</v>
      </c>
    </row>
    <row r="15" spans="1:28" s="25" customFormat="1" ht="15">
      <c r="A15" s="411"/>
      <c r="B15" s="416" t="s">
        <v>45</v>
      </c>
      <c r="C15" s="416"/>
      <c r="D15" s="416"/>
      <c r="E15" s="415"/>
      <c r="F15" s="415"/>
      <c r="G15" s="415"/>
      <c r="H15" s="415"/>
      <c r="I15" s="513"/>
      <c r="J15" s="494"/>
      <c r="AA15" s="54" t="s">
        <v>7</v>
      </c>
      <c r="AB15" s="25">
        <v>2020</v>
      </c>
    </row>
    <row r="16" spans="1:27" s="25" customFormat="1" ht="16.5" customHeight="1">
      <c r="A16" s="411"/>
      <c r="B16" s="416" t="s">
        <v>46</v>
      </c>
      <c r="C16" s="416"/>
      <c r="D16" s="416"/>
      <c r="E16" s="415"/>
      <c r="F16" s="415"/>
      <c r="G16" s="415"/>
      <c r="H16" s="415"/>
      <c r="I16" s="513"/>
      <c r="J16" s="494"/>
      <c r="AA16" s="54" t="s">
        <v>114</v>
      </c>
    </row>
    <row r="17" spans="1:27" s="25" customFormat="1" ht="30" customHeight="1">
      <c r="A17" s="411"/>
      <c r="B17" s="488" t="s">
        <v>155</v>
      </c>
      <c r="C17" s="488"/>
      <c r="D17" s="488"/>
      <c r="E17" s="415"/>
      <c r="F17" s="415"/>
      <c r="G17" s="415"/>
      <c r="H17" s="415"/>
      <c r="I17" s="513"/>
      <c r="J17" s="494"/>
      <c r="AA17" s="53" t="s">
        <v>4</v>
      </c>
    </row>
    <row r="18" spans="1:27" s="25" customFormat="1" ht="15" customHeight="1">
      <c r="A18" s="411"/>
      <c r="B18" s="416" t="s">
        <v>44</v>
      </c>
      <c r="C18" s="416"/>
      <c r="D18" s="416"/>
      <c r="E18" s="415"/>
      <c r="F18" s="415"/>
      <c r="G18" s="415"/>
      <c r="H18" s="415"/>
      <c r="I18" s="513"/>
      <c r="J18" s="494"/>
      <c r="AA18" s="53" t="s">
        <v>5</v>
      </c>
    </row>
    <row r="19" spans="1:27" s="25" customFormat="1" ht="15">
      <c r="A19" s="411"/>
      <c r="B19" s="416" t="s">
        <v>45</v>
      </c>
      <c r="C19" s="416"/>
      <c r="D19" s="416"/>
      <c r="E19" s="415"/>
      <c r="F19" s="415"/>
      <c r="G19" s="415"/>
      <c r="H19" s="415"/>
      <c r="I19" s="513"/>
      <c r="J19" s="494"/>
      <c r="AA19" s="53" t="s">
        <v>6</v>
      </c>
    </row>
    <row r="20" spans="1:27" s="25" customFormat="1" ht="15.75">
      <c r="A20" s="412"/>
      <c r="B20" s="416" t="s">
        <v>46</v>
      </c>
      <c r="C20" s="416"/>
      <c r="D20" s="416"/>
      <c r="E20" s="415"/>
      <c r="F20" s="415"/>
      <c r="G20" s="415"/>
      <c r="H20" s="415"/>
      <c r="I20" s="514"/>
      <c r="J20" s="494"/>
      <c r="K20" s="57"/>
      <c r="AA20" s="53" t="s">
        <v>7</v>
      </c>
    </row>
    <row r="21" spans="1:27" s="25" customFormat="1" ht="3" customHeight="1">
      <c r="A21" s="485"/>
      <c r="B21" s="486"/>
      <c r="C21" s="486"/>
      <c r="D21" s="486"/>
      <c r="E21" s="486"/>
      <c r="F21" s="486"/>
      <c r="G21" s="486"/>
      <c r="H21" s="486"/>
      <c r="I21" s="487"/>
      <c r="J21" s="80"/>
      <c r="K21" s="57"/>
      <c r="AA21" s="53"/>
    </row>
    <row r="22" spans="1:10" ht="36" customHeight="1">
      <c r="A22" s="122" t="s">
        <v>150</v>
      </c>
      <c r="B22" s="450"/>
      <c r="C22" s="451"/>
      <c r="D22" s="451"/>
      <c r="E22" s="451"/>
      <c r="F22" s="451"/>
      <c r="G22" s="451"/>
      <c r="H22" s="452"/>
      <c r="I22" s="135" t="str">
        <f>IF(B22&gt;"","OK","BŁĄD")</f>
        <v>BŁĄD</v>
      </c>
      <c r="J22" s="34"/>
    </row>
    <row r="23" spans="1:10" ht="3" customHeight="1">
      <c r="A23" s="123"/>
      <c r="B23" s="435"/>
      <c r="C23" s="436"/>
      <c r="D23" s="436"/>
      <c r="E23" s="436"/>
      <c r="F23" s="436"/>
      <c r="G23" s="436"/>
      <c r="H23" s="437"/>
      <c r="I23" s="136"/>
      <c r="J23" s="71"/>
    </row>
    <row r="24" spans="1:10" ht="27" customHeight="1">
      <c r="A24" s="124" t="s">
        <v>264</v>
      </c>
      <c r="B24" s="438"/>
      <c r="C24" s="439"/>
      <c r="D24" s="439"/>
      <c r="E24" s="439"/>
      <c r="F24" s="439"/>
      <c r="G24" s="439"/>
      <c r="H24" s="439"/>
      <c r="I24" s="137" t="str">
        <f>IF(B24&gt;"","OK","BŁĄD")</f>
        <v>BŁĄD</v>
      </c>
      <c r="J24" s="34"/>
    </row>
    <row r="25" spans="1:27" ht="3" customHeight="1">
      <c r="A25" s="125"/>
      <c r="B25" s="499"/>
      <c r="C25" s="500"/>
      <c r="D25" s="500"/>
      <c r="E25" s="500"/>
      <c r="F25" s="500"/>
      <c r="G25" s="500"/>
      <c r="H25" s="501"/>
      <c r="I25" s="138"/>
      <c r="J25" s="73"/>
      <c r="K25" s="14"/>
      <c r="L25" s="14"/>
      <c r="M25" s="15"/>
      <c r="AA25" s="81" t="s">
        <v>52</v>
      </c>
    </row>
    <row r="26" spans="1:65" ht="30" customHeight="1">
      <c r="A26" s="126" t="s">
        <v>265</v>
      </c>
      <c r="B26" s="495"/>
      <c r="C26" s="496"/>
      <c r="D26" s="497"/>
      <c r="E26" s="482"/>
      <c r="F26" s="482"/>
      <c r="G26" s="482"/>
      <c r="H26" s="498"/>
      <c r="I26" s="135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27"/>
      <c r="B27" s="432"/>
      <c r="C27" s="433"/>
      <c r="D27" s="433"/>
      <c r="E27" s="433"/>
      <c r="F27" s="433"/>
      <c r="G27" s="433"/>
      <c r="H27" s="433"/>
      <c r="I27" s="139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22" t="s">
        <v>293</v>
      </c>
      <c r="B28" s="461" t="s">
        <v>147</v>
      </c>
      <c r="C28" s="462"/>
      <c r="D28" s="462"/>
      <c r="E28" s="462"/>
      <c r="F28" s="462"/>
      <c r="G28" s="462"/>
      <c r="H28" s="462"/>
      <c r="I28" s="135" t="str">
        <f>IF(Wniosek!L10=0,"OK","BŁĄD")</f>
        <v>OK</v>
      </c>
      <c r="J28" s="37"/>
      <c r="BC28" s="272"/>
      <c r="BD28" s="273"/>
      <c r="BE28" s="16"/>
      <c r="BF28" s="274"/>
      <c r="BG28" s="408"/>
      <c r="BH28" s="409"/>
      <c r="BI28" s="409"/>
      <c r="BJ28" s="409"/>
      <c r="BK28" s="409"/>
      <c r="BL28" s="409"/>
      <c r="BM28" s="409"/>
    </row>
    <row r="29" spans="1:65" ht="3" customHeight="1">
      <c r="A29" s="127"/>
      <c r="B29" s="435"/>
      <c r="C29" s="436"/>
      <c r="D29" s="436"/>
      <c r="E29" s="436"/>
      <c r="F29" s="436"/>
      <c r="G29" s="436"/>
      <c r="H29" s="437"/>
      <c r="I29" s="139"/>
      <c r="J29" s="71"/>
      <c r="BC29" s="275"/>
      <c r="BD29" s="27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42" t="s">
        <v>296</v>
      </c>
      <c r="B30" s="483" t="s">
        <v>300</v>
      </c>
      <c r="C30" s="484"/>
      <c r="D30" s="484"/>
      <c r="E30" s="484"/>
      <c r="F30" s="484"/>
      <c r="G30" s="484"/>
      <c r="H30" s="484"/>
      <c r="I30" s="135" t="str">
        <f>IF('Kosztorys (zał.1)'!A2="","OK","BŁĄD")</f>
        <v>OK</v>
      </c>
      <c r="J30" s="37"/>
      <c r="BC30" s="277"/>
      <c r="BD30" s="27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27"/>
      <c r="B31" s="472"/>
      <c r="C31" s="502"/>
      <c r="D31" s="502"/>
      <c r="E31" s="502"/>
      <c r="F31" s="502"/>
      <c r="G31" s="502"/>
      <c r="H31" s="503"/>
      <c r="I31" s="140"/>
      <c r="J31" s="71"/>
      <c r="BC31" s="16"/>
      <c r="BD31" s="27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22" t="s">
        <v>297</v>
      </c>
      <c r="B32" s="461" t="s">
        <v>299</v>
      </c>
      <c r="C32" s="462"/>
      <c r="D32" s="462"/>
      <c r="E32" s="462"/>
      <c r="F32" s="462"/>
      <c r="G32" s="462"/>
      <c r="H32" s="462"/>
      <c r="I32" s="135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77"/>
      <c r="BD32" s="27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28"/>
      <c r="B33" s="469"/>
      <c r="C33" s="470"/>
      <c r="D33" s="470"/>
      <c r="E33" s="470"/>
      <c r="F33" s="470"/>
      <c r="G33" s="470"/>
      <c r="H33" s="470"/>
      <c r="I33" s="471"/>
      <c r="J33" s="37"/>
      <c r="L33" s="16"/>
      <c r="M33" s="16"/>
      <c r="N33" s="16"/>
      <c r="O33" s="16"/>
      <c r="P33" s="16"/>
      <c r="BC33" s="16"/>
      <c r="BD33" s="27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22" t="s">
        <v>251</v>
      </c>
      <c r="B34" s="425" t="str">
        <f>IF(S13=TRUE,"Można drukować dokumenty.","Sprawdź arkusz lub komórkę, w której wystąpił błąd.")</f>
        <v>Sprawdź arkusz lub komórkę, w której wystąpił błąd.</v>
      </c>
      <c r="C34" s="426"/>
      <c r="D34" s="426"/>
      <c r="E34" s="426"/>
      <c r="F34" s="426"/>
      <c r="G34" s="426"/>
      <c r="H34" s="426"/>
      <c r="I34" s="427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9"/>
      <c r="B35" s="472"/>
      <c r="C35" s="473"/>
      <c r="D35" s="473"/>
      <c r="E35" s="473"/>
      <c r="F35" s="473"/>
      <c r="G35" s="473"/>
      <c r="H35" s="473"/>
      <c r="I35" s="474"/>
      <c r="J35" s="38"/>
      <c r="L35" s="32"/>
      <c r="M35" s="32"/>
      <c r="N35" s="32"/>
      <c r="O35" s="32"/>
      <c r="P35" s="32"/>
    </row>
    <row r="36" spans="1:12" s="32" customFormat="1" ht="30" customHeight="1">
      <c r="A36" s="130" t="s">
        <v>252</v>
      </c>
      <c r="B36" s="463" t="s">
        <v>250</v>
      </c>
      <c r="C36" s="464"/>
      <c r="D36" s="464"/>
      <c r="E36" s="464"/>
      <c r="F36" s="464"/>
      <c r="G36" s="464"/>
      <c r="H36" s="464"/>
      <c r="I36" s="465"/>
      <c r="J36" s="38"/>
      <c r="K36" s="28"/>
      <c r="L36" s="27"/>
    </row>
    <row r="37" spans="1:10" ht="3" customHeight="1">
      <c r="A37" s="131"/>
      <c r="B37" s="475"/>
      <c r="C37" s="388"/>
      <c r="D37" s="388"/>
      <c r="E37" s="388"/>
      <c r="F37" s="388"/>
      <c r="G37" s="388"/>
      <c r="H37" s="388"/>
      <c r="I37" s="388"/>
      <c r="J37" s="71"/>
    </row>
    <row r="38" spans="1:16" ht="18" customHeight="1">
      <c r="A38" s="132" t="s">
        <v>298</v>
      </c>
      <c r="B38" s="442" t="s">
        <v>234</v>
      </c>
      <c r="C38" s="443"/>
      <c r="D38" s="443"/>
      <c r="E38" s="443"/>
      <c r="F38" s="443"/>
      <c r="G38" s="443"/>
      <c r="H38" s="443"/>
      <c r="I38" s="444"/>
      <c r="J38" s="37"/>
      <c r="P38" s="26"/>
    </row>
    <row r="39" spans="1:10" ht="3" customHeight="1">
      <c r="A39" s="133"/>
      <c r="B39" s="475"/>
      <c r="C39" s="388"/>
      <c r="D39" s="388"/>
      <c r="E39" s="388"/>
      <c r="F39" s="388"/>
      <c r="G39" s="388"/>
      <c r="H39" s="388"/>
      <c r="I39" s="389"/>
      <c r="J39" s="71"/>
    </row>
    <row r="40" spans="1:10" ht="30.75" customHeight="1">
      <c r="A40" s="134" t="s">
        <v>253</v>
      </c>
      <c r="B40" s="466" t="s">
        <v>250</v>
      </c>
      <c r="C40" s="467"/>
      <c r="D40" s="467"/>
      <c r="E40" s="467"/>
      <c r="F40" s="467"/>
      <c r="G40" s="467"/>
      <c r="H40" s="467"/>
      <c r="I40" s="468"/>
      <c r="J40" s="37"/>
    </row>
    <row r="41" spans="1:10" ht="3" customHeight="1">
      <c r="A41" s="428"/>
      <c r="B41" s="429"/>
      <c r="C41" s="429"/>
      <c r="D41" s="429"/>
      <c r="E41" s="429"/>
      <c r="F41" s="429"/>
      <c r="G41" s="429"/>
      <c r="H41" s="429"/>
      <c r="I41" s="429"/>
      <c r="J41" s="66"/>
    </row>
    <row r="42" spans="1:10" ht="45" customHeight="1">
      <c r="A42" s="18" t="s">
        <v>254</v>
      </c>
      <c r="B42" s="477" t="s">
        <v>205</v>
      </c>
      <c r="C42" s="478"/>
      <c r="D42" s="478"/>
      <c r="E42" s="478"/>
      <c r="F42" s="478"/>
      <c r="G42" s="478"/>
      <c r="H42" s="478"/>
      <c r="I42" s="479"/>
      <c r="J42" s="40"/>
    </row>
    <row r="43" spans="1:10" s="19" customFormat="1" ht="3" customHeight="1">
      <c r="A43" s="506"/>
      <c r="B43" s="470"/>
      <c r="C43" s="470"/>
      <c r="D43" s="470"/>
      <c r="E43" s="470"/>
      <c r="F43" s="470"/>
      <c r="G43" s="470"/>
      <c r="H43" s="470"/>
      <c r="I43" s="470"/>
      <c r="J43" s="75"/>
    </row>
    <row r="44" spans="1:10" ht="15.75">
      <c r="A44" s="405" t="s">
        <v>255</v>
      </c>
      <c r="B44" s="423" t="s">
        <v>133</v>
      </c>
      <c r="C44" s="424"/>
      <c r="D44" s="424"/>
      <c r="E44" s="424"/>
      <c r="F44" s="424"/>
      <c r="G44" s="424"/>
      <c r="H44" s="440"/>
      <c r="I44" s="441"/>
      <c r="J44" s="37"/>
    </row>
    <row r="45" spans="1:10" ht="15.75">
      <c r="A45" s="405"/>
      <c r="B45" s="423" t="s">
        <v>134</v>
      </c>
      <c r="C45" s="424"/>
      <c r="D45" s="424"/>
      <c r="E45" s="424"/>
      <c r="F45" s="424"/>
      <c r="G45" s="424"/>
      <c r="H45" s="440"/>
      <c r="I45" s="441"/>
      <c r="J45" s="37"/>
    </row>
    <row r="46" spans="1:10" ht="15.75">
      <c r="A46" s="431"/>
      <c r="B46" s="423" t="s">
        <v>131</v>
      </c>
      <c r="C46" s="424"/>
      <c r="D46" s="424"/>
      <c r="E46" s="424"/>
      <c r="F46" s="424"/>
      <c r="G46" s="424"/>
      <c r="H46" s="440"/>
      <c r="I46" s="441"/>
      <c r="J46" s="37"/>
    </row>
    <row r="47" spans="1:10" ht="3" customHeight="1">
      <c r="A47" s="39"/>
      <c r="B47" s="422"/>
      <c r="C47" s="422"/>
      <c r="D47" s="422"/>
      <c r="E47" s="422"/>
      <c r="F47" s="422"/>
      <c r="G47" s="422"/>
      <c r="H47" s="422"/>
      <c r="I47" s="422"/>
      <c r="J47" s="41"/>
    </row>
    <row r="48" spans="1:11" ht="48" customHeight="1">
      <c r="A48" s="122" t="s">
        <v>256</v>
      </c>
      <c r="B48" s="425" t="str">
        <f>IF(S13=TRUE,"Można drukować skorygowane dokumenty.","Sprawdź arkusz lub komórkę, w której wystąpił błąd.")</f>
        <v>Sprawdź arkusz lub komórkę, w której wystąpił błąd.</v>
      </c>
      <c r="C48" s="426"/>
      <c r="D48" s="426"/>
      <c r="E48" s="426"/>
      <c r="F48" s="426"/>
      <c r="G48" s="426"/>
      <c r="H48" s="426"/>
      <c r="I48" s="427"/>
      <c r="J48" s="66"/>
      <c r="K48" s="16"/>
    </row>
    <row r="49" spans="1:10" ht="3" customHeight="1">
      <c r="A49" s="141"/>
      <c r="B49" s="430"/>
      <c r="C49" s="367"/>
      <c r="D49" s="367"/>
      <c r="E49" s="367"/>
      <c r="F49" s="367"/>
      <c r="G49" s="367"/>
      <c r="H49" s="367"/>
      <c r="I49" s="367"/>
      <c r="J49" s="37"/>
    </row>
    <row r="50" spans="1:10" ht="18" customHeight="1">
      <c r="A50" s="142" t="s">
        <v>257</v>
      </c>
      <c r="B50" s="490" t="s">
        <v>209</v>
      </c>
      <c r="C50" s="491"/>
      <c r="D50" s="491"/>
      <c r="E50" s="491"/>
      <c r="F50" s="491"/>
      <c r="G50" s="491"/>
      <c r="H50" s="491"/>
      <c r="I50" s="491"/>
      <c r="J50" s="37"/>
    </row>
    <row r="51" spans="1:10" ht="3" customHeight="1">
      <c r="A51" s="428"/>
      <c r="B51" s="429"/>
      <c r="C51" s="429"/>
      <c r="D51" s="429"/>
      <c r="E51" s="429"/>
      <c r="F51" s="429"/>
      <c r="G51" s="429"/>
      <c r="H51" s="429"/>
      <c r="I51" s="429"/>
      <c r="J51" s="71"/>
    </row>
    <row r="52" spans="1:10" ht="30" customHeight="1">
      <c r="A52" s="20" t="s">
        <v>258</v>
      </c>
      <c r="B52" s="477" t="s">
        <v>148</v>
      </c>
      <c r="C52" s="478"/>
      <c r="D52" s="478"/>
      <c r="E52" s="478"/>
      <c r="F52" s="478"/>
      <c r="G52" s="478"/>
      <c r="H52" s="478"/>
      <c r="I52" s="479"/>
      <c r="J52" s="72"/>
    </row>
    <row r="53" spans="1:10" s="19" customFormat="1" ht="3" customHeight="1">
      <c r="A53" s="45"/>
      <c r="B53" s="434"/>
      <c r="C53" s="434"/>
      <c r="D53" s="434"/>
      <c r="E53" s="434"/>
      <c r="F53" s="434"/>
      <c r="G53" s="434"/>
      <c r="H53" s="434"/>
      <c r="I53" s="46"/>
      <c r="J53" s="70"/>
    </row>
    <row r="54" spans="1:10" ht="45" customHeight="1">
      <c r="A54" s="143" t="s">
        <v>259</v>
      </c>
      <c r="B54" s="480" t="s">
        <v>144</v>
      </c>
      <c r="C54" s="481"/>
      <c r="D54" s="481"/>
      <c r="E54" s="481"/>
      <c r="F54" s="481"/>
      <c r="G54" s="481"/>
      <c r="H54" s="481"/>
      <c r="I54" s="135" t="str">
        <f>IF(listy!I15=TRUE,"OK","BŁĄD")</f>
        <v>BŁĄD</v>
      </c>
      <c r="J54" s="37"/>
    </row>
    <row r="55" spans="1:10" ht="3" customHeight="1">
      <c r="A55" s="144"/>
      <c r="B55" s="422"/>
      <c r="C55" s="422"/>
      <c r="D55" s="422"/>
      <c r="E55" s="422"/>
      <c r="F55" s="422"/>
      <c r="G55" s="422"/>
      <c r="H55" s="422"/>
      <c r="I55" s="145"/>
      <c r="J55" s="70"/>
    </row>
    <row r="56" spans="1:10" ht="30" customHeight="1">
      <c r="A56" s="122" t="s">
        <v>260</v>
      </c>
      <c r="B56" s="420" t="s">
        <v>215</v>
      </c>
      <c r="C56" s="482"/>
      <c r="D56" s="482"/>
      <c r="E56" s="482"/>
      <c r="F56" s="482"/>
      <c r="G56" s="482"/>
      <c r="H56" s="482"/>
      <c r="I56" s="137" t="str">
        <f>IF('Spr. wydatki (zał.1)'!O2=0,"OK","BŁĄD")</f>
        <v>OK</v>
      </c>
      <c r="J56" s="37"/>
    </row>
    <row r="57" spans="1:10" ht="3" customHeight="1">
      <c r="A57" s="144"/>
      <c r="B57" s="489"/>
      <c r="C57" s="421"/>
      <c r="D57" s="421"/>
      <c r="E57" s="421"/>
      <c r="F57" s="421"/>
      <c r="G57" s="421"/>
      <c r="H57" s="421"/>
      <c r="I57" s="146"/>
      <c r="J57" s="70"/>
    </row>
    <row r="58" spans="1:11" ht="30" customHeight="1">
      <c r="A58" s="122" t="s">
        <v>261</v>
      </c>
      <c r="B58" s="420" t="s">
        <v>271</v>
      </c>
      <c r="C58" s="421"/>
      <c r="D58" s="421"/>
      <c r="E58" s="421"/>
      <c r="F58" s="421"/>
      <c r="G58" s="421"/>
      <c r="H58" s="421"/>
      <c r="I58" s="147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44"/>
      <c r="B59" s="422"/>
      <c r="C59" s="422"/>
      <c r="D59" s="422"/>
      <c r="E59" s="422"/>
      <c r="F59" s="422"/>
      <c r="G59" s="422"/>
      <c r="H59" s="422"/>
      <c r="I59" s="422"/>
      <c r="J59" s="41"/>
    </row>
    <row r="60" spans="1:11" ht="45" customHeight="1">
      <c r="A60" s="122" t="s">
        <v>301</v>
      </c>
      <c r="B60" s="417" t="str">
        <f>IF(listy!A189=TRUE,"Możesz drukować arkusze sprawozdań.","Arkusze sprawozdań zawierają błędy.")</f>
        <v>Arkusze sprawozdań zawierają błędy.</v>
      </c>
      <c r="C60" s="418"/>
      <c r="D60" s="418"/>
      <c r="E60" s="418"/>
      <c r="F60" s="418"/>
      <c r="G60" s="418"/>
      <c r="H60" s="418"/>
      <c r="I60" s="419"/>
      <c r="J60" s="66"/>
      <c r="K60" s="16"/>
    </row>
    <row r="61" spans="1:11" ht="3" customHeight="1">
      <c r="A61" s="39"/>
      <c r="B61" s="422"/>
      <c r="C61" s="422"/>
      <c r="D61" s="422"/>
      <c r="E61" s="422"/>
      <c r="F61" s="422"/>
      <c r="G61" s="422"/>
      <c r="H61" s="422"/>
      <c r="I61" s="422"/>
      <c r="J61" s="41"/>
      <c r="K61" s="16"/>
    </row>
    <row r="62" spans="1:11" ht="30" customHeight="1">
      <c r="A62" s="122" t="s">
        <v>262</v>
      </c>
      <c r="B62" s="417" t="str">
        <f>IF(listy!A189=TRUE,"Dokumenty należy podpisać zgodnie z zasadami określonymi w pkt. 9 - 11.","Arkusze sprawozdań nie nadają się do druku.")</f>
        <v>Arkusze sprawozdań nie nadają się do druku.</v>
      </c>
      <c r="C62" s="418"/>
      <c r="D62" s="418"/>
      <c r="E62" s="418"/>
      <c r="F62" s="418"/>
      <c r="G62" s="418"/>
      <c r="H62" s="418"/>
      <c r="I62" s="419"/>
      <c r="J62" s="66"/>
      <c r="K62" s="16"/>
    </row>
    <row r="63" spans="1:10" ht="3" customHeight="1">
      <c r="A63" s="65"/>
      <c r="B63" s="492"/>
      <c r="C63" s="470"/>
      <c r="D63" s="470"/>
      <c r="E63" s="470"/>
      <c r="F63" s="470"/>
      <c r="G63" s="470"/>
      <c r="H63" s="470"/>
      <c r="I63" s="471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A7:H7"/>
    <mergeCell ref="E12:H12"/>
    <mergeCell ref="I8:I20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A43:I43"/>
    <mergeCell ref="B9:D9"/>
    <mergeCell ref="E9:H9"/>
    <mergeCell ref="B12:D12"/>
    <mergeCell ref="B14:D14"/>
    <mergeCell ref="E16:H16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E17:H17"/>
    <mergeCell ref="B17:D17"/>
    <mergeCell ref="E14:H14"/>
    <mergeCell ref="B57:H57"/>
    <mergeCell ref="B42:I42"/>
    <mergeCell ref="B50:I50"/>
    <mergeCell ref="B40:I40"/>
    <mergeCell ref="B33:I33"/>
    <mergeCell ref="B35:I35"/>
    <mergeCell ref="B37:I37"/>
    <mergeCell ref="B34:I34"/>
    <mergeCell ref="B39:I39"/>
    <mergeCell ref="B38:I38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B11:D11"/>
    <mergeCell ref="B32:H32"/>
    <mergeCell ref="B36:I36"/>
    <mergeCell ref="B28:H28"/>
    <mergeCell ref="A5:I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A44:A46"/>
    <mergeCell ref="B53:H53"/>
    <mergeCell ref="H46:I46"/>
    <mergeCell ref="B44:G44"/>
    <mergeCell ref="H45:I45"/>
    <mergeCell ref="B45:G45"/>
    <mergeCell ref="H44:I44"/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  <mergeCell ref="E15:H15"/>
    <mergeCell ref="B27:H27"/>
    <mergeCell ref="B23:H23"/>
    <mergeCell ref="B24:H24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zoomScalePageLayoutView="0" workbookViewId="0" topLeftCell="A1">
      <selection activeCell="BB49" sqref="BB49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85" customWidth="1"/>
    <col min="11" max="11" width="6.57421875" style="253" hidden="1" customWidth="1"/>
    <col min="12" max="12" width="9.140625" style="261" hidden="1" customWidth="1"/>
    <col min="13" max="14" width="9.140625" style="3" hidden="1" customWidth="1"/>
    <col min="15" max="15" width="9.140625" style="26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75"/>
      <c r="B1" s="575"/>
      <c r="C1" s="575"/>
      <c r="D1" s="575"/>
      <c r="E1" s="575"/>
      <c r="F1" s="575"/>
      <c r="G1" s="576"/>
      <c r="H1" s="530" t="s">
        <v>156</v>
      </c>
      <c r="I1" s="531"/>
    </row>
    <row r="2" spans="1:12" ht="18" customHeight="1">
      <c r="A2" s="577" t="str">
        <f>IF(L2=0,"","Wniosek zawiera błędy")</f>
        <v>Wniosek zawiera błędy</v>
      </c>
      <c r="B2" s="577"/>
      <c r="C2" s="577"/>
      <c r="D2" s="577"/>
      <c r="E2" s="577"/>
      <c r="F2" s="577"/>
      <c r="G2" s="578"/>
      <c r="H2" s="579" t="str">
        <f>IF(Planowanie!H46="","Wersja pierwotna",Planowanie!H46)</f>
        <v>Wersja pierwotna</v>
      </c>
      <c r="I2" s="579"/>
      <c r="L2" s="261">
        <f>SUM(L35:L47)+L10+L32+L9</f>
        <v>8</v>
      </c>
    </row>
    <row r="3" spans="1:38" ht="18" customHeight="1">
      <c r="A3" s="551" t="s">
        <v>151</v>
      </c>
      <c r="B3" s="552"/>
      <c r="C3" s="552"/>
      <c r="D3" s="552"/>
      <c r="E3" s="552"/>
      <c r="F3" s="552"/>
      <c r="G3" s="552"/>
      <c r="H3" s="552"/>
      <c r="I3" s="552"/>
      <c r="AL3" s="3">
        <f>Planowanie!B24</f>
        <v>0</v>
      </c>
    </row>
    <row r="4" spans="1:38" ht="16.5" customHeight="1">
      <c r="A4" s="553" t="s">
        <v>328</v>
      </c>
      <c r="B4" s="554"/>
      <c r="C4" s="554"/>
      <c r="D4" s="554"/>
      <c r="E4" s="554"/>
      <c r="F4" s="555"/>
      <c r="G4" s="561">
        <f>Planowanie!B26</f>
        <v>0</v>
      </c>
      <c r="H4" s="562"/>
      <c r="I4" s="562"/>
      <c r="AK4" s="52" t="s">
        <v>4</v>
      </c>
      <c r="AL4" s="52" t="s">
        <v>116</v>
      </c>
    </row>
    <row r="5" spans="1:16" ht="3" customHeight="1">
      <c r="A5" s="402"/>
      <c r="B5" s="403"/>
      <c r="C5" s="403"/>
      <c r="D5" s="403"/>
      <c r="E5" s="403"/>
      <c r="F5" s="403"/>
      <c r="G5" s="403"/>
      <c r="H5" s="403"/>
      <c r="I5" s="403"/>
      <c r="J5" s="186"/>
      <c r="K5" s="254"/>
      <c r="L5" s="262"/>
      <c r="M5" s="5"/>
      <c r="N5" s="5"/>
      <c r="O5" s="266"/>
      <c r="P5" s="5"/>
    </row>
    <row r="6" spans="1:40" ht="17.25" customHeight="1">
      <c r="A6" s="556" t="s">
        <v>12</v>
      </c>
      <c r="B6" s="556"/>
      <c r="C6" s="556"/>
      <c r="D6" s="556"/>
      <c r="E6" s="556"/>
      <c r="F6" s="556"/>
      <c r="G6" s="556"/>
      <c r="H6" s="556"/>
      <c r="I6" s="556"/>
      <c r="AN6" s="52"/>
    </row>
    <row r="7" spans="1:9" ht="30" customHeight="1">
      <c r="A7" s="405">
        <f>Planowanie!B22</f>
        <v>0</v>
      </c>
      <c r="B7" s="405"/>
      <c r="C7" s="405"/>
      <c r="D7" s="405"/>
      <c r="E7" s="405"/>
      <c r="F7" s="405"/>
      <c r="G7" s="405"/>
      <c r="H7" s="405"/>
      <c r="I7" s="405"/>
    </row>
    <row r="8" spans="1:15" s="8" customFormat="1" ht="3" customHeight="1">
      <c r="A8" s="387"/>
      <c r="B8" s="563"/>
      <c r="C8" s="563"/>
      <c r="D8" s="563"/>
      <c r="E8" s="563"/>
      <c r="F8" s="563"/>
      <c r="G8" s="563"/>
      <c r="H8" s="563"/>
      <c r="I8" s="563"/>
      <c r="J8" s="187"/>
      <c r="K8" s="255"/>
      <c r="L8" s="263"/>
      <c r="O8" s="267"/>
    </row>
    <row r="9" spans="1:15" s="8" customFormat="1" ht="15" customHeight="1">
      <c r="A9" s="565" t="s">
        <v>153</v>
      </c>
      <c r="B9" s="566"/>
      <c r="C9" s="566"/>
      <c r="D9" s="566"/>
      <c r="E9" s="566"/>
      <c r="F9" s="566"/>
      <c r="G9" s="566"/>
      <c r="H9" s="566"/>
      <c r="I9" s="566"/>
      <c r="J9" s="187"/>
      <c r="K9" s="255"/>
      <c r="L9" s="263">
        <f>IF(K10="błąd",1,0)</f>
        <v>1</v>
      </c>
      <c r="O9" s="267"/>
    </row>
    <row r="10" spans="1:15" s="8" customFormat="1" ht="15" customHeight="1">
      <c r="A10" s="567" t="s">
        <v>116</v>
      </c>
      <c r="B10" s="568"/>
      <c r="C10" s="568"/>
      <c r="D10" s="568"/>
      <c r="E10" s="568"/>
      <c r="F10" s="568"/>
      <c r="G10" s="568"/>
      <c r="H10" s="568"/>
      <c r="I10" s="569"/>
      <c r="J10" s="187">
        <f>IF(A10="","wybierz","")</f>
      </c>
      <c r="K10" s="255" t="str">
        <f>IF(O10,"","błąd")</f>
        <v>błąd</v>
      </c>
      <c r="L10" s="264">
        <f>IF(J10="wpisz",1,0)</f>
        <v>0</v>
      </c>
      <c r="O10" s="268" t="b">
        <f>OR(O12=TRUE,O13=TRUE,O14=TRUE,O15=TRUE)</f>
        <v>0</v>
      </c>
    </row>
    <row r="11" spans="1:15" s="8" customFormat="1" ht="3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87"/>
      <c r="K11" s="255"/>
      <c r="L11" s="263"/>
      <c r="O11" s="267"/>
    </row>
    <row r="12" spans="1:37" s="8" customFormat="1" ht="15.75" customHeight="1">
      <c r="A12" s="538" t="s">
        <v>154</v>
      </c>
      <c r="B12" s="539"/>
      <c r="C12" s="539"/>
      <c r="D12" s="539"/>
      <c r="E12" s="539"/>
      <c r="F12" s="539"/>
      <c r="G12" s="539"/>
      <c r="H12" s="539"/>
      <c r="I12" s="539"/>
      <c r="J12" s="187"/>
      <c r="K12" s="255"/>
      <c r="L12" s="263"/>
      <c r="O12" s="267" t="b">
        <f>AND(Planowanie!B24="edukacja",A10=P12)</f>
        <v>0</v>
      </c>
      <c r="P12" s="542" t="s">
        <v>116</v>
      </c>
      <c r="Q12" s="542"/>
      <c r="R12" s="542"/>
      <c r="S12" s="542"/>
      <c r="T12" s="542"/>
      <c r="U12" s="542"/>
      <c r="V12" s="542"/>
      <c r="W12" s="543"/>
      <c r="AK12" s="53"/>
    </row>
    <row r="13" spans="1:37" s="8" customFormat="1" ht="15.75" customHeight="1">
      <c r="A13" s="549">
        <f>Planowanie!E8</f>
        <v>0</v>
      </c>
      <c r="B13" s="550"/>
      <c r="C13" s="550"/>
      <c r="D13" s="550"/>
      <c r="E13" s="550"/>
      <c r="F13" s="550"/>
      <c r="G13" s="550"/>
      <c r="H13" s="550"/>
      <c r="I13" s="550"/>
      <c r="J13" s="187"/>
      <c r="K13" s="255"/>
      <c r="L13" s="263"/>
      <c r="O13" s="267" t="b">
        <f>AND(Planowanie!B24="mieszkalnictwo",A10=P13)</f>
        <v>0</v>
      </c>
      <c r="P13" s="542" t="s">
        <v>112</v>
      </c>
      <c r="Q13" s="542"/>
      <c r="R13" s="542"/>
      <c r="S13" s="542"/>
      <c r="T13" s="542"/>
      <c r="U13" s="542"/>
      <c r="V13" s="542"/>
      <c r="W13" s="543"/>
      <c r="AK13" s="54"/>
    </row>
    <row r="14" spans="1:37" s="8" customFormat="1" ht="15">
      <c r="A14" s="518" t="str">
        <f>Planowanie!B9</f>
        <v>Województwo:</v>
      </c>
      <c r="B14" s="548"/>
      <c r="C14" s="528">
        <f>Planowanie!E9</f>
        <v>0</v>
      </c>
      <c r="D14" s="529"/>
      <c r="E14" s="529"/>
      <c r="F14" s="529"/>
      <c r="G14" s="529"/>
      <c r="H14" s="529"/>
      <c r="I14" s="529"/>
      <c r="J14" s="187"/>
      <c r="K14" s="255"/>
      <c r="L14" s="263"/>
      <c r="O14" s="267" t="b">
        <f>AND(Planowanie!B24="praca",A10=P14)</f>
        <v>0</v>
      </c>
      <c r="P14" s="542" t="s">
        <v>113</v>
      </c>
      <c r="Q14" s="542"/>
      <c r="R14" s="542"/>
      <c r="S14" s="542"/>
      <c r="T14" s="542"/>
      <c r="U14" s="542"/>
      <c r="V14" s="542"/>
      <c r="W14" s="543"/>
      <c r="AK14" s="54"/>
    </row>
    <row r="15" spans="1:37" s="8" customFormat="1" ht="15">
      <c r="A15" s="518" t="str">
        <f>Planowanie!B10</f>
        <v>Powiat:</v>
      </c>
      <c r="B15" s="548"/>
      <c r="C15" s="528">
        <f>Planowanie!E10</f>
        <v>0</v>
      </c>
      <c r="D15" s="529"/>
      <c r="E15" s="529"/>
      <c r="F15" s="529"/>
      <c r="G15" s="529"/>
      <c r="H15" s="529"/>
      <c r="I15" s="529"/>
      <c r="J15" s="187"/>
      <c r="K15" s="255"/>
      <c r="L15" s="263"/>
      <c r="O15" s="267" t="b">
        <f>AND(Planowanie!B24="zdrowie",A10=P15)</f>
        <v>0</v>
      </c>
      <c r="P15" s="544" t="s">
        <v>114</v>
      </c>
      <c r="Q15" s="544"/>
      <c r="R15" s="544"/>
      <c r="S15" s="544"/>
      <c r="T15" s="544"/>
      <c r="U15" s="544"/>
      <c r="V15" s="544"/>
      <c r="W15" s="545"/>
      <c r="AK15" s="54"/>
    </row>
    <row r="16" spans="1:37" s="8" customFormat="1" ht="15">
      <c r="A16" s="518" t="str">
        <f>Planowanie!B11</f>
        <v>Gmina:</v>
      </c>
      <c r="B16" s="548"/>
      <c r="C16" s="528">
        <f>Planowanie!E11</f>
        <v>0</v>
      </c>
      <c r="D16" s="529"/>
      <c r="E16" s="529"/>
      <c r="F16" s="529"/>
      <c r="G16" s="529"/>
      <c r="H16" s="529"/>
      <c r="I16" s="529"/>
      <c r="J16" s="187"/>
      <c r="K16" s="255"/>
      <c r="L16" s="263"/>
      <c r="O16" s="267"/>
      <c r="AK16" s="54"/>
    </row>
    <row r="17" spans="1:37" s="8" customFormat="1" ht="15">
      <c r="A17" s="518" t="str">
        <f>Planowanie!B12</f>
        <v>Miejscowość:</v>
      </c>
      <c r="B17" s="548"/>
      <c r="C17" s="528">
        <f>Planowanie!E12</f>
        <v>0</v>
      </c>
      <c r="D17" s="529"/>
      <c r="E17" s="529"/>
      <c r="F17" s="529"/>
      <c r="G17" s="529"/>
      <c r="H17" s="529"/>
      <c r="I17" s="529"/>
      <c r="J17" s="187"/>
      <c r="K17" s="255"/>
      <c r="L17" s="263"/>
      <c r="O17" s="267"/>
      <c r="P17" s="8" t="s">
        <v>116</v>
      </c>
      <c r="AK17" s="54"/>
    </row>
    <row r="18" spans="1:37" s="8" customFormat="1" ht="15">
      <c r="A18" s="518" t="str">
        <f>Planowanie!B13</f>
        <v>Adres siedziby:</v>
      </c>
      <c r="B18" s="548"/>
      <c r="C18" s="528">
        <f>Planowanie!E13</f>
        <v>0</v>
      </c>
      <c r="D18" s="529"/>
      <c r="E18" s="529"/>
      <c r="F18" s="529"/>
      <c r="G18" s="529"/>
      <c r="H18" s="529"/>
      <c r="I18" s="529"/>
      <c r="J18" s="187"/>
      <c r="K18" s="255"/>
      <c r="L18" s="263"/>
      <c r="O18" s="267"/>
      <c r="P18" s="8" t="s">
        <v>112</v>
      </c>
      <c r="AK18" s="54"/>
    </row>
    <row r="19" spans="1:37" s="8" customFormat="1" ht="15">
      <c r="A19" s="518" t="str">
        <f>Planowanie!B14</f>
        <v>Telefon:</v>
      </c>
      <c r="B19" s="548"/>
      <c r="C19" s="528">
        <f>Planowanie!E14</f>
        <v>0</v>
      </c>
      <c r="D19" s="529"/>
      <c r="E19" s="529"/>
      <c r="F19" s="529"/>
      <c r="G19" s="529"/>
      <c r="H19" s="529"/>
      <c r="I19" s="529"/>
      <c r="J19" s="187"/>
      <c r="K19" s="255"/>
      <c r="L19" s="263"/>
      <c r="O19" s="267"/>
      <c r="P19" s="8" t="s">
        <v>113</v>
      </c>
      <c r="AK19" s="54"/>
    </row>
    <row r="20" spans="1:37" s="8" customFormat="1" ht="15">
      <c r="A20" s="518" t="str">
        <f>Planowanie!B15</f>
        <v>Fax:</v>
      </c>
      <c r="B20" s="548"/>
      <c r="C20" s="528">
        <f>Planowanie!E15</f>
        <v>0</v>
      </c>
      <c r="D20" s="529"/>
      <c r="E20" s="529"/>
      <c r="F20" s="529"/>
      <c r="G20" s="529"/>
      <c r="H20" s="529"/>
      <c r="I20" s="529"/>
      <c r="J20" s="187"/>
      <c r="K20" s="255"/>
      <c r="L20" s="263"/>
      <c r="O20" s="267"/>
      <c r="P20" s="8" t="s">
        <v>114</v>
      </c>
      <c r="AK20" s="54"/>
    </row>
    <row r="21" spans="1:37" s="8" customFormat="1" ht="15">
      <c r="A21" s="518" t="str">
        <f>Planowanie!B16</f>
        <v>E-mail:</v>
      </c>
      <c r="B21" s="548"/>
      <c r="C21" s="528">
        <f>Planowanie!E16</f>
        <v>0</v>
      </c>
      <c r="D21" s="529"/>
      <c r="E21" s="529"/>
      <c r="F21" s="529"/>
      <c r="G21" s="529"/>
      <c r="H21" s="529"/>
      <c r="I21" s="529"/>
      <c r="J21" s="187"/>
      <c r="K21" s="255"/>
      <c r="L21" s="263"/>
      <c r="O21" s="267"/>
      <c r="AK21" s="54"/>
    </row>
    <row r="22" spans="1:37" s="8" customFormat="1" ht="15" customHeight="1">
      <c r="A22" s="518" t="str">
        <f>Planowanie!B17</f>
        <v>Osoba odpowiedzialna za realizację zadania:</v>
      </c>
      <c r="B22" s="548"/>
      <c r="C22" s="528">
        <f>Planowanie!E17</f>
        <v>0</v>
      </c>
      <c r="D22" s="529"/>
      <c r="E22" s="529"/>
      <c r="F22" s="529"/>
      <c r="G22" s="529"/>
      <c r="H22" s="529"/>
      <c r="I22" s="529"/>
      <c r="J22" s="187"/>
      <c r="K22" s="255"/>
      <c r="L22" s="263"/>
      <c r="O22" s="267"/>
      <c r="AK22" s="54"/>
    </row>
    <row r="23" spans="1:37" s="8" customFormat="1" ht="15">
      <c r="A23" s="518" t="str">
        <f>Planowanie!B18</f>
        <v>Telefon:</v>
      </c>
      <c r="B23" s="548"/>
      <c r="C23" s="528">
        <f>Planowanie!E18</f>
        <v>0</v>
      </c>
      <c r="D23" s="529"/>
      <c r="E23" s="529"/>
      <c r="F23" s="529"/>
      <c r="G23" s="529"/>
      <c r="H23" s="529"/>
      <c r="I23" s="529"/>
      <c r="J23" s="187"/>
      <c r="K23" s="255"/>
      <c r="L23" s="263"/>
      <c r="O23" s="267"/>
      <c r="AK23" s="54"/>
    </row>
    <row r="24" spans="1:37" s="8" customFormat="1" ht="15">
      <c r="A24" s="518" t="str">
        <f>Planowanie!B19</f>
        <v>Fax:</v>
      </c>
      <c r="B24" s="548"/>
      <c r="C24" s="528">
        <f>Planowanie!E19</f>
        <v>0</v>
      </c>
      <c r="D24" s="529"/>
      <c r="E24" s="529"/>
      <c r="F24" s="529"/>
      <c r="G24" s="529"/>
      <c r="H24" s="529"/>
      <c r="I24" s="529"/>
      <c r="J24" s="187"/>
      <c r="K24" s="255"/>
      <c r="L24" s="263"/>
      <c r="O24" s="267"/>
      <c r="AK24" s="54"/>
    </row>
    <row r="25" spans="1:37" s="8" customFormat="1" ht="15">
      <c r="A25" s="518" t="str">
        <f>Planowanie!B20</f>
        <v>E-mail:</v>
      </c>
      <c r="B25" s="548"/>
      <c r="C25" s="528">
        <f>Planowanie!E20</f>
        <v>0</v>
      </c>
      <c r="D25" s="529"/>
      <c r="E25" s="529"/>
      <c r="F25" s="529"/>
      <c r="G25" s="529"/>
      <c r="H25" s="529"/>
      <c r="I25" s="529"/>
      <c r="J25" s="187"/>
      <c r="K25" s="255"/>
      <c r="L25" s="263"/>
      <c r="O25" s="267"/>
      <c r="AK25" s="54"/>
    </row>
    <row r="26" spans="1:37" s="8" customFormat="1" ht="3" customHeight="1">
      <c r="A26" s="546"/>
      <c r="B26" s="547"/>
      <c r="C26" s="547"/>
      <c r="D26" s="547"/>
      <c r="E26" s="547"/>
      <c r="F26" s="547"/>
      <c r="G26" s="547"/>
      <c r="H26" s="547"/>
      <c r="I26" s="547"/>
      <c r="J26" s="187"/>
      <c r="K26" s="255"/>
      <c r="L26" s="263"/>
      <c r="O26" s="267"/>
      <c r="AK26" s="55"/>
    </row>
    <row r="27" spans="1:37" s="8" customFormat="1" ht="15">
      <c r="A27" s="536" t="s">
        <v>273</v>
      </c>
      <c r="B27" s="537"/>
      <c r="C27" s="537"/>
      <c r="D27" s="537"/>
      <c r="E27" s="537"/>
      <c r="F27" s="537"/>
      <c r="G27" s="537"/>
      <c r="H27" s="537"/>
      <c r="I27" s="537"/>
      <c r="J27" s="187"/>
      <c r="K27" s="255"/>
      <c r="L27" s="263"/>
      <c r="O27" s="267"/>
      <c r="AK27" s="54"/>
    </row>
    <row r="28" spans="1:37" s="8" customFormat="1" ht="15">
      <c r="A28" s="518" t="s">
        <v>105</v>
      </c>
      <c r="B28" s="518"/>
      <c r="C28" s="540"/>
      <c r="D28" s="541"/>
      <c r="E28" s="541"/>
      <c r="F28" s="541"/>
      <c r="G28" s="541"/>
      <c r="H28" s="541"/>
      <c r="I28" s="541"/>
      <c r="J28" s="187" t="str">
        <f>IF(C28="","wybierz","")</f>
        <v>wybierz</v>
      </c>
      <c r="K28" s="255"/>
      <c r="L28" s="264">
        <f>IF(J28="wybierz",1,0)</f>
        <v>1</v>
      </c>
      <c r="O28" s="267"/>
      <c r="AK28" s="54"/>
    </row>
    <row r="29" spans="1:37" s="8" customFormat="1" ht="15">
      <c r="A29" s="518" t="s">
        <v>65</v>
      </c>
      <c r="B29" s="518"/>
      <c r="C29" s="519"/>
      <c r="D29" s="520"/>
      <c r="E29" s="520"/>
      <c r="F29" s="520"/>
      <c r="G29" s="520"/>
      <c r="H29" s="520"/>
      <c r="I29" s="520"/>
      <c r="J29" s="187" t="str">
        <f>IF(C29="","wpisz","")</f>
        <v>wpisz</v>
      </c>
      <c r="K29" s="255"/>
      <c r="L29" s="264">
        <f>IF(J29="wpisz",1,0)</f>
        <v>1</v>
      </c>
      <c r="O29" s="267"/>
      <c r="AK29" s="54"/>
    </row>
    <row r="30" spans="1:37" s="8" customFormat="1" ht="15">
      <c r="A30" s="518" t="s">
        <v>66</v>
      </c>
      <c r="B30" s="518"/>
      <c r="C30" s="519"/>
      <c r="D30" s="520"/>
      <c r="E30" s="520"/>
      <c r="F30" s="520"/>
      <c r="G30" s="520"/>
      <c r="H30" s="520"/>
      <c r="I30" s="520"/>
      <c r="J30" s="187" t="str">
        <f>IF(C30="","wpisz","")</f>
        <v>wpisz</v>
      </c>
      <c r="K30" s="255"/>
      <c r="L30" s="264">
        <f>IF(J30="wpisz",1,0)</f>
        <v>1</v>
      </c>
      <c r="O30" s="267"/>
      <c r="AK30" s="54"/>
    </row>
    <row r="31" spans="1:37" s="8" customFormat="1" ht="15.75" thickBot="1">
      <c r="A31" s="518" t="s">
        <v>272</v>
      </c>
      <c r="B31" s="518"/>
      <c r="C31" s="519"/>
      <c r="D31" s="520"/>
      <c r="E31" s="520"/>
      <c r="F31" s="520"/>
      <c r="G31" s="520"/>
      <c r="H31" s="520"/>
      <c r="I31" s="520"/>
      <c r="J31" s="187" t="str">
        <f>IF(C31="","wpisz","")</f>
        <v>wpisz</v>
      </c>
      <c r="K31" s="255"/>
      <c r="L31" s="264">
        <f>IF(J31="wpisz",1,0)</f>
        <v>1</v>
      </c>
      <c r="O31" s="267"/>
      <c r="AK31" s="54"/>
    </row>
    <row r="32" spans="1:37" s="8" customFormat="1" ht="15.75" thickBot="1">
      <c r="A32" s="518" t="s">
        <v>274</v>
      </c>
      <c r="B32" s="525"/>
      <c r="C32" s="515"/>
      <c r="D32" s="526"/>
      <c r="E32" s="526"/>
      <c r="F32" s="527"/>
      <c r="G32" s="515"/>
      <c r="H32" s="516"/>
      <c r="I32" s="517"/>
      <c r="J32" s="187" t="str">
        <f>IF(L32=0,"","wpisz")</f>
        <v>wpisz</v>
      </c>
      <c r="K32" s="255"/>
      <c r="L32" s="264">
        <f>M32+N32</f>
        <v>2</v>
      </c>
      <c r="M32" s="195">
        <f>IF(C32&gt;0,0,1)</f>
        <v>1</v>
      </c>
      <c r="N32" s="195">
        <f>IF(G32&gt;0,0,1)</f>
        <v>1</v>
      </c>
      <c r="O32" s="267"/>
      <c r="AK32" s="54"/>
    </row>
    <row r="33" spans="1:37" s="8" customFormat="1" ht="3" customHeight="1">
      <c r="A33" s="521"/>
      <c r="B33" s="522"/>
      <c r="C33" s="523"/>
      <c r="D33" s="523"/>
      <c r="E33" s="523"/>
      <c r="F33" s="523"/>
      <c r="G33" s="523"/>
      <c r="H33" s="523"/>
      <c r="I33" s="524"/>
      <c r="J33" s="187"/>
      <c r="K33" s="255"/>
      <c r="L33" s="263"/>
      <c r="O33" s="267"/>
      <c r="AK33" s="54"/>
    </row>
    <row r="34" spans="1:37" s="8" customFormat="1" ht="30" customHeight="1">
      <c r="A34" s="400" t="s">
        <v>302</v>
      </c>
      <c r="B34" s="401"/>
      <c r="C34" s="401"/>
      <c r="D34" s="401"/>
      <c r="E34" s="401"/>
      <c r="F34" s="401"/>
      <c r="G34" s="401"/>
      <c r="H34" s="401"/>
      <c r="I34" s="401"/>
      <c r="J34" s="187"/>
      <c r="K34" s="255"/>
      <c r="L34" s="263"/>
      <c r="O34" s="267"/>
      <c r="P34" s="400" t="s">
        <v>152</v>
      </c>
      <c r="Q34" s="401"/>
      <c r="R34" s="401"/>
      <c r="S34" s="401"/>
      <c r="T34" s="401"/>
      <c r="U34" s="401"/>
      <c r="V34" s="401"/>
      <c r="W34" s="401"/>
      <c r="X34" s="401"/>
      <c r="AK34" s="54"/>
    </row>
    <row r="35" spans="1:37" s="195" customFormat="1" ht="15">
      <c r="A35" s="534"/>
      <c r="B35" s="535"/>
      <c r="C35" s="535"/>
      <c r="D35" s="535"/>
      <c r="E35" s="535"/>
      <c r="F35" s="535"/>
      <c r="G35" s="535"/>
      <c r="H35" s="535"/>
      <c r="I35" s="535"/>
      <c r="J35" s="187" t="str">
        <f>IF(A35="","wpisz","")</f>
        <v>wpisz</v>
      </c>
      <c r="K35" s="256"/>
      <c r="L35" s="264">
        <f>IF(J35="wpisz",1,0)</f>
        <v>1</v>
      </c>
      <c r="O35" s="269"/>
      <c r="AK35" s="196"/>
    </row>
    <row r="36" spans="1:37" s="8" customFormat="1" ht="3" customHeight="1">
      <c r="A36" s="580" t="s">
        <v>294</v>
      </c>
      <c r="B36" s="572"/>
      <c r="C36" s="572"/>
      <c r="D36" s="572"/>
      <c r="E36" s="572"/>
      <c r="F36" s="572"/>
      <c r="G36" s="572"/>
      <c r="H36" s="572"/>
      <c r="I36" s="572"/>
      <c r="J36" s="187"/>
      <c r="K36" s="255"/>
      <c r="L36" s="263"/>
      <c r="O36" s="267"/>
      <c r="AK36" s="54"/>
    </row>
    <row r="37" spans="1:37" s="8" customFormat="1" ht="40.5" customHeight="1">
      <c r="A37" s="400" t="s">
        <v>331</v>
      </c>
      <c r="B37" s="401"/>
      <c r="C37" s="401"/>
      <c r="D37" s="401"/>
      <c r="E37" s="401"/>
      <c r="F37" s="401"/>
      <c r="G37" s="401"/>
      <c r="H37" s="401"/>
      <c r="I37" s="401"/>
      <c r="J37" s="187"/>
      <c r="K37" s="255"/>
      <c r="L37" s="263"/>
      <c r="O37" s="267"/>
      <c r="AK37" s="54"/>
    </row>
    <row r="38" spans="1:37" s="195" customFormat="1" ht="15" customHeight="1">
      <c r="A38" s="532"/>
      <c r="B38" s="533"/>
      <c r="C38" s="533"/>
      <c r="D38" s="533"/>
      <c r="E38" s="533"/>
      <c r="F38" s="533"/>
      <c r="G38" s="533"/>
      <c r="H38" s="533"/>
      <c r="I38" s="533"/>
      <c r="J38" s="187" t="str">
        <f>IF(A38="","wpisz","")</f>
        <v>wpisz</v>
      </c>
      <c r="K38" s="256"/>
      <c r="L38" s="264">
        <f>IF(J38="wpisz",1,0)</f>
        <v>1</v>
      </c>
      <c r="O38" s="269"/>
      <c r="AK38" s="197"/>
    </row>
    <row r="39" spans="1:37" s="8" customFormat="1" ht="3" customHeight="1">
      <c r="A39" s="564"/>
      <c r="B39" s="558"/>
      <c r="C39" s="558"/>
      <c r="D39" s="558"/>
      <c r="E39" s="558"/>
      <c r="F39" s="558"/>
      <c r="G39" s="558"/>
      <c r="H39" s="558"/>
      <c r="I39" s="558"/>
      <c r="J39" s="187"/>
      <c r="K39" s="255"/>
      <c r="L39" s="263"/>
      <c r="O39" s="267"/>
      <c r="AK39" s="54"/>
    </row>
    <row r="40" spans="1:37" s="8" customFormat="1" ht="30" customHeight="1">
      <c r="A40" s="400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401"/>
      <c r="C40" s="401"/>
      <c r="D40" s="401"/>
      <c r="E40" s="401"/>
      <c r="F40" s="401"/>
      <c r="G40" s="401"/>
      <c r="H40" s="401"/>
      <c r="I40" s="401"/>
      <c r="J40" s="187"/>
      <c r="K40" s="255"/>
      <c r="L40" s="263"/>
      <c r="O40" s="267"/>
      <c r="AK40" s="54"/>
    </row>
    <row r="41" spans="1:37" s="195" customFormat="1" ht="15" customHeight="1">
      <c r="A41" s="532"/>
      <c r="B41" s="533"/>
      <c r="C41" s="533"/>
      <c r="D41" s="533"/>
      <c r="E41" s="533"/>
      <c r="F41" s="533"/>
      <c r="G41" s="533"/>
      <c r="H41" s="533"/>
      <c r="I41" s="533"/>
      <c r="J41" s="187" t="str">
        <f>IF(A41="","wpisz","")</f>
        <v>wpisz</v>
      </c>
      <c r="K41" s="256"/>
      <c r="L41" s="264">
        <f>IF(J41="wpisz",1,0)</f>
        <v>1</v>
      </c>
      <c r="O41" s="269"/>
      <c r="AK41" s="197"/>
    </row>
    <row r="42" spans="1:37" s="8" customFormat="1" ht="3" customHeight="1">
      <c r="A42" s="557"/>
      <c r="B42" s="558"/>
      <c r="C42" s="558"/>
      <c r="D42" s="558"/>
      <c r="E42" s="558"/>
      <c r="F42" s="558"/>
      <c r="G42" s="558"/>
      <c r="H42" s="558"/>
      <c r="I42" s="558"/>
      <c r="J42" s="187"/>
      <c r="K42" s="255"/>
      <c r="L42" s="263"/>
      <c r="O42" s="267"/>
      <c r="AK42" s="54"/>
    </row>
    <row r="43" spans="1:37" s="11" customFormat="1" ht="15" customHeight="1">
      <c r="A43" s="559" t="s">
        <v>152</v>
      </c>
      <c r="B43" s="560"/>
      <c r="C43" s="560"/>
      <c r="D43" s="560"/>
      <c r="E43" s="560"/>
      <c r="F43" s="560"/>
      <c r="G43" s="560"/>
      <c r="H43" s="560"/>
      <c r="I43" s="560"/>
      <c r="J43" s="187"/>
      <c r="K43" s="257"/>
      <c r="L43" s="263"/>
      <c r="O43" s="270"/>
      <c r="AK43" s="54"/>
    </row>
    <row r="44" spans="1:37" s="11" customFormat="1" ht="3" customHeight="1">
      <c r="A44" s="571"/>
      <c r="B44" s="572"/>
      <c r="C44" s="572"/>
      <c r="D44" s="572"/>
      <c r="E44" s="572"/>
      <c r="F44" s="572"/>
      <c r="G44" s="572"/>
      <c r="H44" s="572"/>
      <c r="I44" s="572"/>
      <c r="J44" s="187"/>
      <c r="K44" s="257"/>
      <c r="L44" s="263"/>
      <c r="O44" s="270"/>
      <c r="AK44" s="54"/>
    </row>
    <row r="45" spans="1:37" s="190" customFormat="1" ht="15" customHeight="1">
      <c r="A45" s="573"/>
      <c r="B45" s="574"/>
      <c r="C45" s="574"/>
      <c r="D45" s="574"/>
      <c r="E45" s="574"/>
      <c r="F45" s="574"/>
      <c r="G45" s="574"/>
      <c r="H45" s="574"/>
      <c r="I45" s="574"/>
      <c r="J45" s="187" t="str">
        <f>IF(A45="","wpisz","")</f>
        <v>wpisz</v>
      </c>
      <c r="K45" s="258"/>
      <c r="L45" s="264">
        <f>IF(J45="wpisz",1,0)</f>
        <v>1</v>
      </c>
      <c r="O45" s="271"/>
      <c r="AK45" s="197"/>
    </row>
    <row r="46" spans="1:37" s="11" customFormat="1" ht="15" customHeight="1">
      <c r="A46" s="559" t="s">
        <v>249</v>
      </c>
      <c r="B46" s="560"/>
      <c r="C46" s="560"/>
      <c r="D46" s="560"/>
      <c r="E46" s="560"/>
      <c r="F46" s="560"/>
      <c r="G46" s="560"/>
      <c r="H46" s="560"/>
      <c r="I46" s="560"/>
      <c r="J46" s="187"/>
      <c r="K46" s="257"/>
      <c r="L46" s="263"/>
      <c r="O46" s="270"/>
      <c r="AK46" s="54"/>
    </row>
    <row r="47" spans="1:22" ht="30" customHeight="1">
      <c r="A47" s="540"/>
      <c r="B47" s="570"/>
      <c r="C47" s="570"/>
      <c r="D47" s="570"/>
      <c r="E47" s="570"/>
      <c r="F47" s="570"/>
      <c r="G47" s="570"/>
      <c r="H47" s="570"/>
      <c r="I47" s="570"/>
      <c r="J47" s="187" t="str">
        <f>IF(A47="","wybierz","")</f>
        <v>wybierz</v>
      </c>
      <c r="K47" s="259"/>
      <c r="L47" s="263">
        <f>IF(J47="wybierz",1,0)</f>
        <v>1</v>
      </c>
      <c r="V47" s="84" t="s">
        <v>47</v>
      </c>
    </row>
    <row r="48" spans="1:22" ht="30" customHeight="1">
      <c r="A48" s="540"/>
      <c r="B48" s="570"/>
      <c r="C48" s="570"/>
      <c r="D48" s="570"/>
      <c r="E48" s="570"/>
      <c r="F48" s="570"/>
      <c r="G48" s="570"/>
      <c r="H48" s="570"/>
      <c r="I48" s="570"/>
      <c r="J48" s="188"/>
      <c r="K48" s="259"/>
      <c r="V48" s="85" t="s">
        <v>64</v>
      </c>
    </row>
    <row r="49" spans="1:22" ht="30" customHeight="1">
      <c r="A49" s="540"/>
      <c r="B49" s="570"/>
      <c r="C49" s="570"/>
      <c r="D49" s="570"/>
      <c r="E49" s="570"/>
      <c r="F49" s="570"/>
      <c r="G49" s="570"/>
      <c r="H49" s="570"/>
      <c r="I49" s="570"/>
      <c r="J49" s="188"/>
      <c r="V49" s="85" t="s">
        <v>48</v>
      </c>
    </row>
    <row r="50" spans="1:22" ht="30" customHeight="1">
      <c r="A50" s="540"/>
      <c r="B50" s="570"/>
      <c r="C50" s="570"/>
      <c r="D50" s="570"/>
      <c r="E50" s="570"/>
      <c r="F50" s="570"/>
      <c r="G50" s="570"/>
      <c r="H50" s="570"/>
      <c r="I50" s="570"/>
      <c r="J50" s="188"/>
      <c r="V50" s="85" t="s">
        <v>49</v>
      </c>
    </row>
    <row r="51" spans="1:22" ht="30" customHeight="1">
      <c r="A51" s="540"/>
      <c r="B51" s="570"/>
      <c r="C51" s="570"/>
      <c r="D51" s="570"/>
      <c r="E51" s="570"/>
      <c r="F51" s="570"/>
      <c r="G51" s="570"/>
      <c r="H51" s="570"/>
      <c r="I51" s="570"/>
      <c r="J51" s="188"/>
      <c r="V51" s="85" t="s">
        <v>50</v>
      </c>
    </row>
    <row r="52" spans="1:22" ht="30" customHeight="1">
      <c r="A52" s="540"/>
      <c r="B52" s="570"/>
      <c r="C52" s="570"/>
      <c r="D52" s="570"/>
      <c r="E52" s="570"/>
      <c r="F52" s="570"/>
      <c r="G52" s="570"/>
      <c r="H52" s="570"/>
      <c r="I52" s="570"/>
      <c r="J52" s="188"/>
      <c r="V52" s="85" t="s">
        <v>51</v>
      </c>
    </row>
    <row r="53" spans="1:22" ht="30" customHeight="1">
      <c r="A53" s="540"/>
      <c r="B53" s="570"/>
      <c r="C53" s="570"/>
      <c r="D53" s="570"/>
      <c r="E53" s="570"/>
      <c r="F53" s="570"/>
      <c r="G53" s="570"/>
      <c r="H53" s="570"/>
      <c r="I53" s="570"/>
      <c r="J53" s="188"/>
      <c r="V53" s="85" t="s">
        <v>52</v>
      </c>
    </row>
    <row r="54" spans="1:22" ht="30" customHeight="1">
      <c r="A54" s="540"/>
      <c r="B54" s="570"/>
      <c r="C54" s="570"/>
      <c r="D54" s="570"/>
      <c r="E54" s="570"/>
      <c r="F54" s="570"/>
      <c r="G54" s="570"/>
      <c r="H54" s="570"/>
      <c r="I54" s="570"/>
      <c r="J54" s="188"/>
      <c r="V54" s="85" t="s">
        <v>53</v>
      </c>
    </row>
    <row r="55" spans="1:22" ht="30" customHeight="1">
      <c r="A55" s="540"/>
      <c r="B55" s="570"/>
      <c r="C55" s="570"/>
      <c r="D55" s="570"/>
      <c r="E55" s="570"/>
      <c r="F55" s="570"/>
      <c r="G55" s="570"/>
      <c r="H55" s="570"/>
      <c r="I55" s="570"/>
      <c r="J55" s="188"/>
      <c r="V55" s="85" t="s">
        <v>54</v>
      </c>
    </row>
    <row r="56" spans="1:22" ht="30" customHeight="1">
      <c r="A56" s="540"/>
      <c r="B56" s="570"/>
      <c r="C56" s="570"/>
      <c r="D56" s="570"/>
      <c r="E56" s="570"/>
      <c r="F56" s="570"/>
      <c r="G56" s="570"/>
      <c r="H56" s="570"/>
      <c r="I56" s="570"/>
      <c r="J56" s="188"/>
      <c r="V56" s="85" t="s">
        <v>55</v>
      </c>
    </row>
    <row r="57" spans="1:22" ht="30" customHeight="1">
      <c r="A57" s="540"/>
      <c r="B57" s="570"/>
      <c r="C57" s="570"/>
      <c r="D57" s="570"/>
      <c r="E57" s="570"/>
      <c r="F57" s="570"/>
      <c r="G57" s="570"/>
      <c r="H57" s="570"/>
      <c r="I57" s="570"/>
      <c r="J57" s="188"/>
      <c r="V57" s="85" t="s">
        <v>56</v>
      </c>
    </row>
    <row r="58" spans="1:22" ht="30" customHeight="1">
      <c r="A58" s="540"/>
      <c r="B58" s="570"/>
      <c r="C58" s="570"/>
      <c r="D58" s="570"/>
      <c r="E58" s="570"/>
      <c r="F58" s="570"/>
      <c r="G58" s="570"/>
      <c r="H58" s="570"/>
      <c r="I58" s="570"/>
      <c r="J58" s="188"/>
      <c r="V58" s="85" t="s">
        <v>57</v>
      </c>
    </row>
    <row r="59" spans="1:22" ht="30" customHeight="1">
      <c r="A59" s="540"/>
      <c r="B59" s="570"/>
      <c r="C59" s="570"/>
      <c r="D59" s="570"/>
      <c r="E59" s="570"/>
      <c r="F59" s="570"/>
      <c r="G59" s="570"/>
      <c r="H59" s="570"/>
      <c r="I59" s="570"/>
      <c r="J59" s="188"/>
      <c r="V59" s="85" t="s">
        <v>58</v>
      </c>
    </row>
    <row r="60" spans="1:22" ht="30" customHeight="1">
      <c r="A60" s="540"/>
      <c r="B60" s="570"/>
      <c r="C60" s="570"/>
      <c r="D60" s="570"/>
      <c r="E60" s="570"/>
      <c r="F60" s="570"/>
      <c r="G60" s="570"/>
      <c r="H60" s="570"/>
      <c r="I60" s="570"/>
      <c r="J60" s="188"/>
      <c r="V60" s="85" t="s">
        <v>59</v>
      </c>
    </row>
    <row r="61" spans="1:30" ht="30" customHeight="1">
      <c r="A61" s="540"/>
      <c r="B61" s="570"/>
      <c r="C61" s="570"/>
      <c r="D61" s="570"/>
      <c r="E61" s="570"/>
      <c r="F61" s="570"/>
      <c r="G61" s="570"/>
      <c r="H61" s="570"/>
      <c r="I61" s="570"/>
      <c r="J61" s="188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60"/>
    </row>
    <row r="93" spans="1:11" ht="12.75">
      <c r="A93" s="52"/>
      <c r="K93" s="260"/>
    </row>
    <row r="94" spans="1:11" ht="12.75">
      <c r="A94" s="52"/>
      <c r="K94" s="260"/>
    </row>
    <row r="95" spans="1:11" ht="12.75">
      <c r="A95" s="52"/>
      <c r="K95" s="260"/>
    </row>
    <row r="96" spans="1:11" ht="12.75">
      <c r="A96" s="52"/>
      <c r="K96" s="260"/>
    </row>
    <row r="97" spans="1:11" ht="12.75">
      <c r="A97" s="52"/>
      <c r="K97" s="260"/>
    </row>
    <row r="98" spans="1:11" ht="12.75">
      <c r="A98" s="52"/>
      <c r="K98" s="260"/>
    </row>
    <row r="99" spans="1:11" ht="12.75">
      <c r="A99" s="52"/>
      <c r="K99" s="260"/>
    </row>
    <row r="100" spans="1:11" ht="12.75">
      <c r="A100" s="52"/>
      <c r="K100" s="260"/>
    </row>
    <row r="101" spans="1:11" ht="12.75">
      <c r="A101" s="52"/>
      <c r="K101" s="260"/>
    </row>
    <row r="102" spans="1:11" ht="12.75">
      <c r="A102" s="52"/>
      <c r="K102" s="26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79" t="s">
        <v>317</v>
      </c>
    </row>
    <row r="136" ht="15">
      <c r="A136" s="54" t="s">
        <v>158</v>
      </c>
    </row>
    <row r="137" ht="15">
      <c r="A137" s="27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  <mergeCell ref="A46:I46"/>
    <mergeCell ref="A58:I58"/>
    <mergeCell ref="A55:I55"/>
    <mergeCell ref="A44:I44"/>
    <mergeCell ref="A45:I45"/>
    <mergeCell ref="A59:I59"/>
    <mergeCell ref="A47:I47"/>
    <mergeCell ref="A57:I57"/>
    <mergeCell ref="A54:I54"/>
    <mergeCell ref="A56:I56"/>
    <mergeCell ref="A50:I50"/>
    <mergeCell ref="A51:I51"/>
    <mergeCell ref="A8:I8"/>
    <mergeCell ref="A39:I39"/>
    <mergeCell ref="A15:B15"/>
    <mergeCell ref="A19:B19"/>
    <mergeCell ref="A20:B20"/>
    <mergeCell ref="A9:I9"/>
    <mergeCell ref="A23:B23"/>
    <mergeCell ref="A10:I10"/>
    <mergeCell ref="A42:I42"/>
    <mergeCell ref="A43:I43"/>
    <mergeCell ref="A40:I40"/>
    <mergeCell ref="A41:I41"/>
    <mergeCell ref="A16:B16"/>
    <mergeCell ref="A3:I3"/>
    <mergeCell ref="A4:F4"/>
    <mergeCell ref="A6:I6"/>
    <mergeCell ref="A7:I7"/>
    <mergeCell ref="A5:I5"/>
    <mergeCell ref="G4:I4"/>
    <mergeCell ref="A25:B25"/>
    <mergeCell ref="A13:I13"/>
    <mergeCell ref="A14:B14"/>
    <mergeCell ref="C14:I14"/>
    <mergeCell ref="C15:I15"/>
    <mergeCell ref="C22:I22"/>
    <mergeCell ref="C23:I23"/>
    <mergeCell ref="C24:I24"/>
    <mergeCell ref="A17:B17"/>
    <mergeCell ref="A18:B18"/>
    <mergeCell ref="C18:I18"/>
    <mergeCell ref="A21:B21"/>
    <mergeCell ref="C20:I20"/>
    <mergeCell ref="P12:W12"/>
    <mergeCell ref="P13:W13"/>
    <mergeCell ref="P14:W14"/>
    <mergeCell ref="P15:W15"/>
    <mergeCell ref="C16:I16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C28:I28"/>
    <mergeCell ref="C17:I17"/>
    <mergeCell ref="C21:I21"/>
    <mergeCell ref="A26:I26"/>
    <mergeCell ref="C25:I25"/>
    <mergeCell ref="A24:B24"/>
    <mergeCell ref="A22:B22"/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  <mergeCell ref="C32:F3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5"/>
  <sheetViews>
    <sheetView zoomScalePageLayoutView="0" workbookViewId="0" topLeftCell="A13">
      <selection activeCell="K1" sqref="K1:AZ65536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3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591" t="s">
        <v>143</v>
      </c>
      <c r="B1" s="592"/>
      <c r="C1" s="592"/>
      <c r="D1" s="592"/>
      <c r="E1" s="592"/>
      <c r="F1" s="592"/>
      <c r="G1" s="592"/>
      <c r="H1" s="599" t="s">
        <v>156</v>
      </c>
      <c r="I1" s="599"/>
    </row>
    <row r="2" spans="1:9" ht="21">
      <c r="A2" s="600">
        <f>IF(S8=0,"","Kosztorys zawiera błędy")</f>
      </c>
      <c r="B2" s="601"/>
      <c r="C2" s="601"/>
      <c r="D2" s="601"/>
      <c r="E2" s="601"/>
      <c r="F2" s="601"/>
      <c r="G2" s="601"/>
      <c r="H2" s="602" t="str">
        <f>IF(Planowanie!H44="","Wersja pierwotna",Planowanie!H44)</f>
        <v>Wersja pierwotna</v>
      </c>
      <c r="I2" s="602"/>
    </row>
    <row r="3" spans="1:11" ht="15.75">
      <c r="A3" s="587" t="s">
        <v>212</v>
      </c>
      <c r="B3" s="588"/>
      <c r="C3" s="588"/>
      <c r="D3" s="588"/>
      <c r="E3" s="226">
        <f>Planowanie!B26</f>
        <v>0</v>
      </c>
      <c r="F3" s="589"/>
      <c r="G3" s="589"/>
      <c r="H3" s="589"/>
      <c r="I3" s="590"/>
      <c r="K3" s="2"/>
    </row>
    <row r="4" spans="1:9" ht="15">
      <c r="A4" s="591" t="s">
        <v>12</v>
      </c>
      <c r="B4" s="592"/>
      <c r="C4" s="592"/>
      <c r="D4" s="592"/>
      <c r="E4" s="592"/>
      <c r="F4" s="592"/>
      <c r="G4" s="592"/>
      <c r="H4" s="592"/>
      <c r="I4" s="592"/>
    </row>
    <row r="5" spans="1:9" ht="29.25" customHeight="1">
      <c r="A5" s="593">
        <f>Planowanie!B22</f>
        <v>0</v>
      </c>
      <c r="B5" s="594"/>
      <c r="C5" s="594"/>
      <c r="D5" s="594"/>
      <c r="E5" s="594"/>
      <c r="F5" s="594"/>
      <c r="G5" s="594"/>
      <c r="H5" s="594"/>
      <c r="I5" s="595"/>
    </row>
    <row r="6" spans="1:10" s="44" customFormat="1" ht="15">
      <c r="A6" s="630" t="s">
        <v>248</v>
      </c>
      <c r="B6" s="631"/>
      <c r="C6" s="631"/>
      <c r="D6" s="631"/>
      <c r="E6" s="631"/>
      <c r="F6" s="632"/>
      <c r="G6" s="227">
        <f>SUM(G32:G71)</f>
        <v>0</v>
      </c>
      <c r="H6" s="227">
        <f>SUM(H32:H71)</f>
        <v>0</v>
      </c>
      <c r="I6" s="227">
        <f>SUM(I32:I71)</f>
        <v>0</v>
      </c>
      <c r="J6" s="232"/>
    </row>
    <row r="7" spans="1:10" s="44" customFormat="1" ht="3" customHeight="1">
      <c r="A7" s="603"/>
      <c r="B7" s="633"/>
      <c r="C7" s="633"/>
      <c r="D7" s="633"/>
      <c r="E7" s="633"/>
      <c r="F7" s="633"/>
      <c r="G7" s="633"/>
      <c r="H7" s="633"/>
      <c r="I7" s="634"/>
      <c r="J7" s="233"/>
    </row>
    <row r="8" spans="1:20" s="44" customFormat="1" ht="15.75" thickBot="1">
      <c r="A8" s="635" t="s">
        <v>290</v>
      </c>
      <c r="B8" s="636"/>
      <c r="C8" s="636"/>
      <c r="D8" s="636"/>
      <c r="E8" s="636"/>
      <c r="F8" s="636"/>
      <c r="G8" s="636"/>
      <c r="H8" s="636"/>
      <c r="I8" s="208">
        <f>E3</f>
        <v>0</v>
      </c>
      <c r="J8" s="233"/>
      <c r="S8" s="209">
        <f>SUM(S9:S71)</f>
        <v>0</v>
      </c>
      <c r="T8" s="209"/>
    </row>
    <row r="9" spans="1:19" s="44" customFormat="1" ht="13.5" customHeight="1" thickTop="1">
      <c r="A9" s="637" t="str">
        <f>IF(W73&gt;0,"Wpisz liczbę asystentów edukacji romskiej zatrudnionych z Programu (w całości lub części)","nie dotyczy")</f>
        <v>nie dotyczy</v>
      </c>
      <c r="B9" s="638"/>
      <c r="C9" s="638"/>
      <c r="D9" s="638"/>
      <c r="E9" s="638"/>
      <c r="F9" s="638"/>
      <c r="G9" s="638"/>
      <c r="H9" s="638"/>
      <c r="I9" s="210"/>
      <c r="J9" s="232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5" t="str">
        <f>IF(AA73&gt;0,"Wpisz liczbę liczbę uczniów wyposażonych w wyprawki szkolne w ramach Programu","nie dotyczy")</f>
        <v>nie dotyczy</v>
      </c>
      <c r="B10" s="586"/>
      <c r="C10" s="586"/>
      <c r="D10" s="586"/>
      <c r="E10" s="586"/>
      <c r="F10" s="586"/>
      <c r="G10" s="586"/>
      <c r="H10" s="586"/>
      <c r="I10" s="210"/>
      <c r="J10" s="232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5" t="str">
        <f>IF(AC73&gt;0,"Wpisz liczbę dzieci, które skorzystają z dopłat do edukacji przedszkolnej w ramach Programu","nie dotyczy")</f>
        <v>nie dotyczy</v>
      </c>
      <c r="B11" s="586"/>
      <c r="C11" s="586"/>
      <c r="D11" s="586"/>
      <c r="E11" s="586"/>
      <c r="F11" s="586"/>
      <c r="G11" s="586"/>
      <c r="H11" s="586"/>
      <c r="I11" s="210"/>
      <c r="J11" s="232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5" t="str">
        <f>IF(AE73&gt;0,"Wpisz liczbę dzieci biorących udział w zajęciach organizowanych w świetlicach i centrach integracyjnych","nie dotyczy")</f>
        <v>nie dotyczy</v>
      </c>
      <c r="B12" s="586"/>
      <c r="C12" s="586"/>
      <c r="D12" s="586"/>
      <c r="E12" s="586"/>
      <c r="F12" s="586"/>
      <c r="G12" s="586"/>
      <c r="H12" s="586"/>
      <c r="I12" s="210"/>
      <c r="J12" s="232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5" t="str">
        <f>IF(U73&gt;0,"Wpisz liczbę zatrudnionych w ramach działań z Programu (romski personel świetlicy lub innej placówki edukacyjnej)","nie dotyczy")</f>
        <v>nie dotyczy</v>
      </c>
      <c r="B13" s="586"/>
      <c r="C13" s="586"/>
      <c r="D13" s="586"/>
      <c r="E13" s="586"/>
      <c r="F13" s="586"/>
      <c r="G13" s="586"/>
      <c r="H13" s="586"/>
      <c r="I13" s="210"/>
      <c r="J13" s="232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5" t="str">
        <f>IF(T73&gt;0,"Wpisz liczbę zatrudnionych w ramach działań z Programu w mieszkalnictwie","nie dotyczy")</f>
        <v>nie dotyczy</v>
      </c>
      <c r="B14" s="586"/>
      <c r="C14" s="586"/>
      <c r="D14" s="586"/>
      <c r="E14" s="586"/>
      <c r="F14" s="586"/>
      <c r="G14" s="586"/>
      <c r="H14" s="586"/>
      <c r="I14" s="249"/>
      <c r="J14" s="232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5" t="str">
        <f>IF(AG73&gt;0,"Wpisz liczbę korzystających z innych form zatrudnienia w ramach działań Programu z wyłączeniem edukacjI","nie dotyczy")</f>
        <v>nie dotyczy</v>
      </c>
      <c r="B15" s="586"/>
      <c r="C15" s="586"/>
      <c r="D15" s="586"/>
      <c r="E15" s="586"/>
      <c r="F15" s="586"/>
      <c r="G15" s="586"/>
      <c r="H15" s="586"/>
      <c r="I15" s="210"/>
      <c r="J15" s="232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5" t="str">
        <f>IF(AI73&gt;0,"Wpisz liczbę korzystających z kursów i szkoleń podnoszących kwalifikacje zawodowe","nie dotyczy")</f>
        <v>nie dotyczy</v>
      </c>
      <c r="B16" s="586"/>
      <c r="C16" s="586"/>
      <c r="D16" s="586"/>
      <c r="E16" s="586"/>
      <c r="F16" s="586"/>
      <c r="G16" s="586"/>
      <c r="H16" s="586"/>
      <c r="I16" s="210"/>
      <c r="J16" s="232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5" t="str">
        <f>IF(Y73&gt;0,"Wpisz liczbę objętych badaniami profilaktycznymi w tym szczepieniami ochronnymi","nie dotyczy")</f>
        <v>nie dotyczy</v>
      </c>
      <c r="B17" s="586"/>
      <c r="C17" s="586"/>
      <c r="D17" s="586"/>
      <c r="E17" s="586"/>
      <c r="F17" s="586"/>
      <c r="G17" s="586"/>
      <c r="H17" s="586"/>
      <c r="I17" s="210"/>
      <c r="J17" s="232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40"/>
      <c r="B18" s="641"/>
      <c r="C18" s="641"/>
      <c r="D18" s="641"/>
      <c r="E18" s="641"/>
      <c r="F18" s="641"/>
      <c r="G18" s="641"/>
      <c r="H18" s="641"/>
      <c r="I18" s="642"/>
      <c r="J18" s="233"/>
    </row>
    <row r="19" spans="1:10" s="44" customFormat="1" ht="15.75" thickBot="1">
      <c r="A19" s="643" t="s">
        <v>283</v>
      </c>
      <c r="B19" s="644"/>
      <c r="C19" s="624" t="s">
        <v>221</v>
      </c>
      <c r="D19" s="625"/>
      <c r="E19" s="625"/>
      <c r="F19" s="625"/>
      <c r="G19" s="211" t="s">
        <v>284</v>
      </c>
      <c r="H19" s="211" t="s">
        <v>223</v>
      </c>
      <c r="I19" s="211" t="s">
        <v>225</v>
      </c>
      <c r="J19" s="233"/>
    </row>
    <row r="20" spans="1:53" s="214" customFormat="1" ht="12.75" customHeight="1" thickTop="1">
      <c r="A20" s="615" t="str">
        <f>IF(Planowanie!B24="edukacja",Planowanie!B24,"nie dotyczy")</f>
        <v>nie dotyczy</v>
      </c>
      <c r="B20" s="616"/>
      <c r="C20" s="618" t="str">
        <f>IF(W73&gt;0,W32,"nie dotyczy")</f>
        <v>nie dotyczy</v>
      </c>
      <c r="D20" s="619"/>
      <c r="E20" s="619"/>
      <c r="F20" s="619"/>
      <c r="G20" s="212">
        <f>W73</f>
        <v>0</v>
      </c>
      <c r="H20" s="213">
        <f aca="true" t="shared" si="6" ref="H20:H28">I9</f>
        <v>0</v>
      </c>
      <c r="I20" s="212">
        <f>IF(H20=0,"",G20/H20)</f>
      </c>
      <c r="J20" s="234"/>
      <c r="BA20" s="215"/>
    </row>
    <row r="21" spans="1:54" s="44" customFormat="1" ht="12.75" customHeight="1">
      <c r="A21" s="617"/>
      <c r="B21" s="431"/>
      <c r="C21" s="620" t="str">
        <f>IF(AA73&gt;0,AA32,"nie dotyczy")</f>
        <v>nie dotyczy</v>
      </c>
      <c r="D21" s="621"/>
      <c r="E21" s="621"/>
      <c r="F21" s="621"/>
      <c r="G21" s="216">
        <f>AA73</f>
        <v>0</v>
      </c>
      <c r="H21" s="217">
        <f t="shared" si="6"/>
        <v>0</v>
      </c>
      <c r="I21" s="216">
        <f>IF(H21=0,"",G21/H21)</f>
      </c>
      <c r="J21" s="233"/>
      <c r="BA21" s="215"/>
      <c r="BB21" s="214"/>
    </row>
    <row r="22" spans="1:53" s="44" customFormat="1" ht="12.75" customHeight="1">
      <c r="A22" s="617"/>
      <c r="B22" s="431"/>
      <c r="C22" s="620" t="str">
        <f>IF(AC73&gt;0,AC32,"nie dotyczy")</f>
        <v>nie dotyczy</v>
      </c>
      <c r="D22" s="621"/>
      <c r="E22" s="621"/>
      <c r="F22" s="621"/>
      <c r="G22" s="216">
        <f>AC73</f>
        <v>0</v>
      </c>
      <c r="H22" s="217">
        <f t="shared" si="6"/>
        <v>0</v>
      </c>
      <c r="I22" s="216">
        <f>IF(H22=0,"",G22/H22)</f>
      </c>
      <c r="J22" s="233"/>
      <c r="BA22" s="215"/>
    </row>
    <row r="23" spans="1:53" s="44" customFormat="1" ht="12.75" customHeight="1">
      <c r="A23" s="617"/>
      <c r="B23" s="431"/>
      <c r="C23" s="620" t="str">
        <f>IF(AE73&gt;0,AE32,"nie dotyczy")</f>
        <v>nie dotyczy</v>
      </c>
      <c r="D23" s="621"/>
      <c r="E23" s="621"/>
      <c r="F23" s="621"/>
      <c r="G23" s="216">
        <f>AE73</f>
        <v>0</v>
      </c>
      <c r="H23" s="217">
        <f t="shared" si="6"/>
        <v>0</v>
      </c>
      <c r="I23" s="645">
        <f>IF(H23+H24=0,"",(G23+G24)/(H23+H24))</f>
      </c>
      <c r="J23" s="233"/>
      <c r="BA23" s="639"/>
    </row>
    <row r="24" spans="1:53" s="44" customFormat="1" ht="12.75" customHeight="1">
      <c r="A24" s="431"/>
      <c r="B24" s="431"/>
      <c r="C24" s="620" t="str">
        <f>IF(U73&gt;0,U32,"nie dotyczy")</f>
        <v>nie dotyczy</v>
      </c>
      <c r="D24" s="621"/>
      <c r="E24" s="621"/>
      <c r="F24" s="621"/>
      <c r="G24" s="216">
        <f>U73</f>
        <v>0</v>
      </c>
      <c r="H24" s="217">
        <f t="shared" si="6"/>
        <v>0</v>
      </c>
      <c r="I24" s="646"/>
      <c r="J24" s="233"/>
      <c r="BA24" s="639"/>
    </row>
    <row r="25" spans="1:53" s="44" customFormat="1" ht="12.75" customHeight="1">
      <c r="A25" s="622" t="str">
        <f>IF(Planowanie!B24="mieszkalnictwo",Planowanie!B24,"nie dotyczy")</f>
        <v>nie dotyczy</v>
      </c>
      <c r="B25" s="623"/>
      <c r="C25" s="620" t="str">
        <f>IF(T73&gt;0,T32,"nie dotyczy")</f>
        <v>nie dotyczy</v>
      </c>
      <c r="D25" s="621"/>
      <c r="E25" s="621"/>
      <c r="F25" s="621"/>
      <c r="G25" s="216">
        <f>T73</f>
        <v>0</v>
      </c>
      <c r="H25" s="217">
        <f t="shared" si="6"/>
        <v>0</v>
      </c>
      <c r="I25" s="216">
        <f>IF(H25=0,"",G25/H25)</f>
      </c>
      <c r="J25" s="233"/>
      <c r="BA25" s="215"/>
    </row>
    <row r="26" spans="1:53" s="44" customFormat="1" ht="12.75" customHeight="1">
      <c r="A26" s="626" t="str">
        <f>IF(Planowanie!B24="praca",Planowanie!B24,"nie dotyczy")</f>
        <v>nie dotyczy</v>
      </c>
      <c r="B26" s="627"/>
      <c r="C26" s="620" t="str">
        <f>IF(AG73&gt;0,AG32,"nie dotyczy")</f>
        <v>nie dotyczy</v>
      </c>
      <c r="D26" s="621"/>
      <c r="E26" s="621"/>
      <c r="F26" s="621"/>
      <c r="G26" s="216">
        <f>AG73</f>
        <v>0</v>
      </c>
      <c r="H26" s="217">
        <f t="shared" si="6"/>
        <v>0</v>
      </c>
      <c r="I26" s="216">
        <f>IF(H26=0,"",G26/H26)</f>
      </c>
      <c r="J26" s="233"/>
      <c r="BA26" s="215"/>
    </row>
    <row r="27" spans="1:53" s="44" customFormat="1" ht="12.75" customHeight="1">
      <c r="A27" s="627"/>
      <c r="B27" s="627"/>
      <c r="C27" s="620" t="str">
        <f>IF(AI73&gt;0,AI32,"nie dotyczy")</f>
        <v>nie dotyczy</v>
      </c>
      <c r="D27" s="621"/>
      <c r="E27" s="621"/>
      <c r="F27" s="621"/>
      <c r="G27" s="216">
        <f>AI73</f>
        <v>0</v>
      </c>
      <c r="H27" s="217">
        <f t="shared" si="6"/>
        <v>0</v>
      </c>
      <c r="I27" s="216">
        <f>IF(H27=0,"",G27/H27)</f>
      </c>
      <c r="J27" s="233"/>
      <c r="BA27" s="215"/>
    </row>
    <row r="28" spans="1:53" s="61" customFormat="1" ht="12.75" customHeight="1">
      <c r="A28" s="622" t="str">
        <f>IF(Planowanie!B24="zdrowie",Planowanie!B24,"nie dotyczy")</f>
        <v>nie dotyczy</v>
      </c>
      <c r="B28" s="623"/>
      <c r="C28" s="628" t="str">
        <f>IF(Y73&gt;0,Y32,"nie dotyczy")</f>
        <v>nie dotyczy</v>
      </c>
      <c r="D28" s="629"/>
      <c r="E28" s="629"/>
      <c r="F28" s="629"/>
      <c r="G28" s="216">
        <f>Y73</f>
        <v>0</v>
      </c>
      <c r="H28" s="217">
        <f t="shared" si="6"/>
        <v>0</v>
      </c>
      <c r="I28" s="216">
        <f>IF(H28=0,"",G28/H28)</f>
      </c>
      <c r="J28" s="233"/>
      <c r="BA28" s="230"/>
    </row>
    <row r="29" spans="1:10" s="44" customFormat="1" ht="3" customHeight="1">
      <c r="A29" s="603" t="s">
        <v>7</v>
      </c>
      <c r="B29" s="604"/>
      <c r="C29" s="604"/>
      <c r="D29" s="604"/>
      <c r="E29" s="604"/>
      <c r="F29" s="604"/>
      <c r="G29" s="604"/>
      <c r="H29" s="604"/>
      <c r="I29" s="605"/>
      <c r="J29" s="233"/>
    </row>
    <row r="30" spans="1:38" s="44" customFormat="1" ht="15">
      <c r="A30" s="606"/>
      <c r="B30" s="607"/>
      <c r="C30" s="607"/>
      <c r="D30" s="607"/>
      <c r="E30" s="607"/>
      <c r="F30" s="607"/>
      <c r="G30" s="608" t="s">
        <v>138</v>
      </c>
      <c r="H30" s="609"/>
      <c r="I30" s="610"/>
      <c r="J30" s="233"/>
      <c r="AL30" s="79" t="s">
        <v>4</v>
      </c>
    </row>
    <row r="31" spans="1:38" s="44" customFormat="1" ht="16.5" customHeight="1" thickBot="1">
      <c r="A31" s="614" t="s">
        <v>221</v>
      </c>
      <c r="B31" s="612"/>
      <c r="C31" s="612"/>
      <c r="D31" s="611" t="s">
        <v>285</v>
      </c>
      <c r="E31" s="612"/>
      <c r="F31" s="613"/>
      <c r="G31" s="218" t="s">
        <v>222</v>
      </c>
      <c r="H31" s="218" t="s">
        <v>227</v>
      </c>
      <c r="I31" s="218" t="s">
        <v>228</v>
      </c>
      <c r="J31" s="233"/>
      <c r="AL31" s="79" t="s">
        <v>4</v>
      </c>
    </row>
    <row r="32" spans="1:42" s="2" customFormat="1" ht="27" customHeight="1" thickTop="1">
      <c r="A32" s="596"/>
      <c r="B32" s="597"/>
      <c r="C32" s="598"/>
      <c r="D32" s="583"/>
      <c r="E32" s="584"/>
      <c r="F32" s="584"/>
      <c r="G32" s="219"/>
      <c r="H32" s="219"/>
      <c r="I32" s="220">
        <f aca="true" t="shared" si="7" ref="I32:I71">SUM(G32:H32)</f>
        <v>0</v>
      </c>
      <c r="J32" s="232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21"/>
      <c r="W32" s="221" t="s">
        <v>286</v>
      </c>
      <c r="X32" s="68"/>
      <c r="Y32" s="68" t="s">
        <v>326</v>
      </c>
      <c r="Z32" s="221"/>
      <c r="AA32" s="221" t="s">
        <v>21</v>
      </c>
      <c r="AB32" s="221"/>
      <c r="AC32" s="221" t="s">
        <v>15</v>
      </c>
      <c r="AD32" s="221"/>
      <c r="AE32" s="221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96"/>
      <c r="B33" s="597"/>
      <c r="C33" s="598"/>
      <c r="D33" s="583"/>
      <c r="E33" s="584"/>
      <c r="F33" s="584"/>
      <c r="G33" s="219"/>
      <c r="H33" s="219"/>
      <c r="I33" s="166">
        <f t="shared" si="7"/>
        <v>0</v>
      </c>
      <c r="J33" s="232">
        <f aca="true" t="shared" si="8" ref="J33:J71">IF(O33=TRUE,"","błąd")</f>
      </c>
      <c r="M33" s="2" t="b">
        <f aca="true" t="shared" si="9" ref="M33:M71">AND(A33&gt;0,D33&gt;0,I33&gt;0)</f>
        <v>0</v>
      </c>
      <c r="N33" s="2" t="b">
        <f aca="true" t="shared" si="10" ref="N33:N71">AND(A33=0,D33=0,I33=0)</f>
        <v>1</v>
      </c>
      <c r="O33" s="2" t="b">
        <f aca="true" t="shared" si="11" ref="O33:O71">OR(M33=TRUE,N33=TRUE)</f>
        <v>1</v>
      </c>
      <c r="S33" s="68">
        <f aca="true" t="shared" si="12" ref="S33:S71">IF(O33=TRUE,0,1)</f>
        <v>0</v>
      </c>
      <c r="T33" s="223">
        <f>IF(A32="Tworzenie miejsc pracy (mieszkalnictwo)",I32,"")</f>
      </c>
      <c r="U33" s="223">
        <f>IF(A32="Romski personel świetlic i centrów integracyjnych",I32,"")</f>
      </c>
      <c r="V33" s="86"/>
      <c r="W33" s="223">
        <f>IF(A32="Asystent Edukacji Romskiej (zatrudniony ze środków rezerwy celowej)",I32,"")</f>
      </c>
      <c r="X33" s="86"/>
      <c r="Y33" s="223">
        <f>IF(A32="Diagnostyka, profilaktyka zdrowotna w tym szczepienia",I32,"")</f>
      </c>
      <c r="Z33" s="86"/>
      <c r="AA33" s="223">
        <f>IF(A32="wyprawka szkolna",I32,"")</f>
      </c>
      <c r="AB33" s="86"/>
      <c r="AC33" s="223">
        <f>IF(A32="edukacja przedszkolna",I32,"")</f>
      </c>
      <c r="AD33" s="86"/>
      <c r="AE33" s="223">
        <f>IF(A32="Świetlice i centra integracyjne (działalność)",I32,"")</f>
      </c>
      <c r="AF33" s="87"/>
      <c r="AG33" s="223">
        <f>IF(A32="Tworzenie miejsc pracy (z wyłączeniem zadań z edukacji i mieszkalnictwa)",I32,"")</f>
      </c>
      <c r="AH33" s="87"/>
      <c r="AI33" s="223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96"/>
      <c r="B34" s="597"/>
      <c r="C34" s="598"/>
      <c r="D34" s="583"/>
      <c r="E34" s="584"/>
      <c r="F34" s="584"/>
      <c r="G34" s="219"/>
      <c r="H34" s="219"/>
      <c r="I34" s="166">
        <f t="shared" si="7"/>
        <v>0</v>
      </c>
      <c r="J34" s="232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23">
        <f aca="true" t="shared" si="13" ref="T34:T72">IF(A33="Tworzenie miejsc pracy (mieszkalnictwo)",I33,"")</f>
      </c>
      <c r="U34" s="223">
        <f aca="true" t="shared" si="14" ref="U34:U72">IF(A33="Romski personel świetlic i centrów integracyjnych",I33,"")</f>
      </c>
      <c r="V34" s="86"/>
      <c r="W34" s="223">
        <f aca="true" t="shared" si="15" ref="W34:W71">IF(A33="Asystent Edukacji Romskiej (zatrudniony ze środków rezerwy celowej)",I33,"")</f>
      </c>
      <c r="X34" s="86"/>
      <c r="Y34" s="223">
        <f aca="true" t="shared" si="16" ref="Y34:Y72">IF(A33="Diagnostyka, profilaktyka zdrowotna w tym szczepienia",I33,"")</f>
      </c>
      <c r="Z34" s="86"/>
      <c r="AA34" s="223">
        <f aca="true" t="shared" si="17" ref="AA34:AA71">IF(A33="wyprawka szkolna",I33,"")</f>
      </c>
      <c r="AB34" s="86"/>
      <c r="AC34" s="223">
        <f aca="true" t="shared" si="18" ref="AC34:AC71">IF(A33="edukacja przedszkolna",I33,"")</f>
      </c>
      <c r="AD34" s="86"/>
      <c r="AE34" s="223">
        <f aca="true" t="shared" si="19" ref="AE34:AE72">IF(A33="Świetlice i centra integracyjne (działalność)",I33,"")</f>
      </c>
      <c r="AF34" s="87"/>
      <c r="AG34" s="223">
        <f aca="true" t="shared" si="20" ref="AG34:AG71">IF(A33="Tworzenie miejsc pracy (z wyłączeniem zadań z edukacji i mieszkalnictwa)",I33,"")</f>
      </c>
      <c r="AH34" s="87"/>
      <c r="AI34" s="223">
        <f aca="true" t="shared" si="21" ref="AI34:AI71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96"/>
      <c r="B35" s="597"/>
      <c r="C35" s="598"/>
      <c r="D35" s="583"/>
      <c r="E35" s="584"/>
      <c r="F35" s="584"/>
      <c r="G35" s="219"/>
      <c r="H35" s="219"/>
      <c r="I35" s="166">
        <f t="shared" si="7"/>
        <v>0</v>
      </c>
      <c r="J35" s="232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23">
        <f t="shared" si="13"/>
      </c>
      <c r="U35" s="223">
        <f t="shared" si="14"/>
      </c>
      <c r="V35" s="86"/>
      <c r="W35" s="223">
        <f t="shared" si="15"/>
      </c>
      <c r="X35" s="86"/>
      <c r="Y35" s="223">
        <f t="shared" si="16"/>
      </c>
      <c r="Z35" s="86"/>
      <c r="AA35" s="223">
        <f t="shared" si="17"/>
      </c>
      <c r="AB35" s="86"/>
      <c r="AC35" s="223">
        <f t="shared" si="18"/>
      </c>
      <c r="AD35" s="86"/>
      <c r="AE35" s="223">
        <f t="shared" si="19"/>
      </c>
      <c r="AF35" s="87"/>
      <c r="AG35" s="223">
        <f t="shared" si="20"/>
      </c>
      <c r="AH35" s="87"/>
      <c r="AI35" s="223">
        <f t="shared" si="21"/>
      </c>
      <c r="AL35" s="49" t="s">
        <v>15</v>
      </c>
      <c r="AP35" s="78" t="s">
        <v>110</v>
      </c>
    </row>
    <row r="36" spans="1:42" s="2" customFormat="1" ht="27" customHeight="1">
      <c r="A36" s="596"/>
      <c r="B36" s="597"/>
      <c r="C36" s="598"/>
      <c r="D36" s="581"/>
      <c r="E36" s="582"/>
      <c r="F36" s="582"/>
      <c r="G36" s="219"/>
      <c r="H36" s="219"/>
      <c r="I36" s="166">
        <f t="shared" si="7"/>
        <v>0</v>
      </c>
      <c r="J36" s="232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23">
        <f t="shared" si="13"/>
      </c>
      <c r="U36" s="223">
        <f t="shared" si="14"/>
      </c>
      <c r="V36" s="86"/>
      <c r="W36" s="223">
        <f t="shared" si="15"/>
      </c>
      <c r="X36" s="86"/>
      <c r="Y36" s="223">
        <f t="shared" si="16"/>
      </c>
      <c r="Z36" s="86"/>
      <c r="AA36" s="223">
        <f t="shared" si="17"/>
      </c>
      <c r="AB36" s="86"/>
      <c r="AC36" s="223">
        <f t="shared" si="18"/>
      </c>
      <c r="AD36" s="86"/>
      <c r="AE36" s="223">
        <f t="shared" si="19"/>
      </c>
      <c r="AF36" s="87"/>
      <c r="AG36" s="223">
        <f t="shared" si="20"/>
      </c>
      <c r="AH36" s="87"/>
      <c r="AI36" s="223">
        <f t="shared" si="21"/>
      </c>
      <c r="AL36" s="49" t="s">
        <v>119</v>
      </c>
      <c r="AP36" s="78" t="s">
        <v>39</v>
      </c>
    </row>
    <row r="37" spans="1:38" s="2" customFormat="1" ht="27" customHeight="1">
      <c r="A37" s="596"/>
      <c r="B37" s="597"/>
      <c r="C37" s="598"/>
      <c r="D37" s="581"/>
      <c r="E37" s="582"/>
      <c r="F37" s="582"/>
      <c r="G37" s="219"/>
      <c r="H37" s="219"/>
      <c r="I37" s="166">
        <f t="shared" si="7"/>
        <v>0</v>
      </c>
      <c r="J37" s="232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23">
        <f t="shared" si="13"/>
      </c>
      <c r="U37" s="223">
        <f t="shared" si="14"/>
      </c>
      <c r="V37" s="86"/>
      <c r="W37" s="223">
        <f t="shared" si="15"/>
      </c>
      <c r="X37" s="86"/>
      <c r="Y37" s="223">
        <f t="shared" si="16"/>
      </c>
      <c r="Z37" s="86"/>
      <c r="AA37" s="223">
        <f t="shared" si="17"/>
      </c>
      <c r="AB37" s="86"/>
      <c r="AC37" s="223">
        <f t="shared" si="18"/>
      </c>
      <c r="AD37" s="86"/>
      <c r="AE37" s="223">
        <f t="shared" si="19"/>
      </c>
      <c r="AF37" s="87"/>
      <c r="AG37" s="223">
        <f t="shared" si="20"/>
      </c>
      <c r="AH37" s="87"/>
      <c r="AI37" s="223">
        <f t="shared" si="21"/>
      </c>
      <c r="AL37" s="49" t="s">
        <v>139</v>
      </c>
    </row>
    <row r="38" spans="1:38" ht="27" customHeight="1">
      <c r="A38" s="596"/>
      <c r="B38" s="597"/>
      <c r="C38" s="598"/>
      <c r="D38" s="581"/>
      <c r="E38" s="582"/>
      <c r="F38" s="582"/>
      <c r="G38" s="219"/>
      <c r="H38" s="219"/>
      <c r="I38" s="159">
        <f t="shared" si="7"/>
        <v>0</v>
      </c>
      <c r="J38" s="232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23">
        <f t="shared" si="13"/>
      </c>
      <c r="U38" s="223">
        <f t="shared" si="14"/>
      </c>
      <c r="V38" s="86"/>
      <c r="W38" s="223">
        <f t="shared" si="15"/>
      </c>
      <c r="X38" s="86"/>
      <c r="Y38" s="223">
        <f t="shared" si="16"/>
      </c>
      <c r="Z38" s="86"/>
      <c r="AA38" s="223">
        <f t="shared" si="17"/>
      </c>
      <c r="AB38" s="86"/>
      <c r="AC38" s="223">
        <f t="shared" si="18"/>
      </c>
      <c r="AD38" s="86"/>
      <c r="AE38" s="223">
        <f t="shared" si="19"/>
      </c>
      <c r="AF38" s="87"/>
      <c r="AG38" s="223">
        <f t="shared" si="20"/>
      </c>
      <c r="AH38" s="87"/>
      <c r="AI38" s="223">
        <f t="shared" si="21"/>
      </c>
      <c r="AL38" s="49" t="s">
        <v>140</v>
      </c>
    </row>
    <row r="39" spans="1:38" ht="27" customHeight="1">
      <c r="A39" s="596"/>
      <c r="B39" s="597"/>
      <c r="C39" s="598"/>
      <c r="D39" s="581"/>
      <c r="E39" s="582"/>
      <c r="F39" s="582"/>
      <c r="G39" s="219"/>
      <c r="H39" s="219"/>
      <c r="I39" s="159">
        <f t="shared" si="7"/>
        <v>0</v>
      </c>
      <c r="J39" s="232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23">
        <f t="shared" si="13"/>
      </c>
      <c r="U39" s="223">
        <f t="shared" si="14"/>
      </c>
      <c r="V39" s="86"/>
      <c r="W39" s="223">
        <f t="shared" si="15"/>
      </c>
      <c r="X39" s="86"/>
      <c r="Y39" s="223">
        <f t="shared" si="16"/>
      </c>
      <c r="Z39" s="86"/>
      <c r="AA39" s="223">
        <f t="shared" si="17"/>
      </c>
      <c r="AB39" s="86"/>
      <c r="AC39" s="223">
        <f t="shared" si="18"/>
      </c>
      <c r="AD39" s="86"/>
      <c r="AE39" s="223">
        <f t="shared" si="19"/>
      </c>
      <c r="AF39" s="87"/>
      <c r="AG39" s="223">
        <f t="shared" si="20"/>
      </c>
      <c r="AH39" s="87"/>
      <c r="AI39" s="223">
        <f t="shared" si="21"/>
      </c>
      <c r="AL39" s="49" t="s">
        <v>288</v>
      </c>
    </row>
    <row r="40" spans="1:38" ht="27" customHeight="1">
      <c r="A40" s="596"/>
      <c r="B40" s="597"/>
      <c r="C40" s="598"/>
      <c r="D40" s="581"/>
      <c r="E40" s="582"/>
      <c r="F40" s="582"/>
      <c r="G40" s="219"/>
      <c r="H40" s="219"/>
      <c r="I40" s="159">
        <f t="shared" si="7"/>
        <v>0</v>
      </c>
      <c r="J40" s="232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23">
        <f t="shared" si="13"/>
      </c>
      <c r="U40" s="223">
        <f t="shared" si="14"/>
      </c>
      <c r="V40" s="86"/>
      <c r="W40" s="223">
        <f t="shared" si="15"/>
      </c>
      <c r="X40" s="86"/>
      <c r="Y40" s="223">
        <f t="shared" si="16"/>
      </c>
      <c r="Z40" s="86"/>
      <c r="AA40" s="223">
        <f t="shared" si="17"/>
      </c>
      <c r="AB40" s="86"/>
      <c r="AC40" s="223">
        <f t="shared" si="18"/>
      </c>
      <c r="AD40" s="86"/>
      <c r="AE40" s="223">
        <f t="shared" si="19"/>
      </c>
      <c r="AF40" s="87"/>
      <c r="AG40" s="223">
        <f t="shared" si="20"/>
      </c>
      <c r="AH40" s="87"/>
      <c r="AI40" s="223">
        <f t="shared" si="21"/>
      </c>
      <c r="AL40" s="49" t="s">
        <v>16</v>
      </c>
    </row>
    <row r="41" spans="1:38" ht="27" customHeight="1">
      <c r="A41" s="596"/>
      <c r="B41" s="597"/>
      <c r="C41" s="598"/>
      <c r="D41" s="581"/>
      <c r="E41" s="582"/>
      <c r="F41" s="582"/>
      <c r="G41" s="219"/>
      <c r="H41" s="219"/>
      <c r="I41" s="159">
        <f t="shared" si="7"/>
        <v>0</v>
      </c>
      <c r="J41" s="232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23">
        <f t="shared" si="13"/>
      </c>
      <c r="U41" s="223">
        <f t="shared" si="14"/>
      </c>
      <c r="V41" s="86"/>
      <c r="W41" s="223">
        <f t="shared" si="15"/>
      </c>
      <c r="X41" s="86"/>
      <c r="Y41" s="223">
        <f t="shared" si="16"/>
      </c>
      <c r="Z41" s="86"/>
      <c r="AA41" s="223">
        <f t="shared" si="17"/>
      </c>
      <c r="AB41" s="86"/>
      <c r="AC41" s="223">
        <f t="shared" si="18"/>
      </c>
      <c r="AD41" s="86"/>
      <c r="AE41" s="223">
        <f t="shared" si="19"/>
      </c>
      <c r="AF41" s="87"/>
      <c r="AG41" s="223">
        <f t="shared" si="20"/>
      </c>
      <c r="AH41" s="87"/>
      <c r="AI41" s="223">
        <f t="shared" si="21"/>
      </c>
      <c r="AL41" s="49" t="s">
        <v>120</v>
      </c>
    </row>
    <row r="42" spans="1:38" ht="27" customHeight="1">
      <c r="A42" s="596"/>
      <c r="B42" s="597"/>
      <c r="C42" s="598"/>
      <c r="D42" s="581"/>
      <c r="E42" s="582"/>
      <c r="F42" s="582"/>
      <c r="G42" s="219"/>
      <c r="H42" s="219"/>
      <c r="I42" s="159">
        <f t="shared" si="7"/>
        <v>0</v>
      </c>
      <c r="J42" s="232">
        <f t="shared" si="8"/>
      </c>
      <c r="K42" s="2"/>
      <c r="L42" s="2"/>
      <c r="M42" s="2" t="b">
        <f t="shared" si="9"/>
        <v>0</v>
      </c>
      <c r="N42" s="2" t="b">
        <f t="shared" si="10"/>
        <v>1</v>
      </c>
      <c r="O42" s="2" t="b">
        <f t="shared" si="11"/>
        <v>1</v>
      </c>
      <c r="P42" s="2"/>
      <c r="Q42" s="2"/>
      <c r="R42" s="2"/>
      <c r="S42" s="68">
        <f t="shared" si="12"/>
        <v>0</v>
      </c>
      <c r="T42" s="223">
        <f t="shared" si="13"/>
      </c>
      <c r="U42" s="223">
        <f t="shared" si="14"/>
      </c>
      <c r="V42" s="86"/>
      <c r="W42" s="223">
        <f t="shared" si="15"/>
      </c>
      <c r="X42" s="86"/>
      <c r="Y42" s="223">
        <f t="shared" si="16"/>
      </c>
      <c r="Z42" s="86"/>
      <c r="AA42" s="223">
        <f t="shared" si="17"/>
      </c>
      <c r="AB42" s="86"/>
      <c r="AC42" s="223">
        <f t="shared" si="18"/>
      </c>
      <c r="AD42" s="86"/>
      <c r="AE42" s="223">
        <f t="shared" si="19"/>
      </c>
      <c r="AF42" s="87"/>
      <c r="AG42" s="223">
        <f t="shared" si="20"/>
      </c>
      <c r="AH42" s="87"/>
      <c r="AI42" s="223">
        <f t="shared" si="21"/>
      </c>
      <c r="AL42" s="49" t="s">
        <v>289</v>
      </c>
    </row>
    <row r="43" spans="1:38" ht="27" customHeight="1">
      <c r="A43" s="596"/>
      <c r="B43" s="597"/>
      <c r="C43" s="598"/>
      <c r="D43" s="581"/>
      <c r="E43" s="582"/>
      <c r="F43" s="582"/>
      <c r="G43" s="219"/>
      <c r="H43" s="219"/>
      <c r="I43" s="159">
        <f t="shared" si="7"/>
        <v>0</v>
      </c>
      <c r="J43" s="232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23">
        <f t="shared" si="13"/>
      </c>
      <c r="U43" s="223">
        <f t="shared" si="14"/>
      </c>
      <c r="V43" s="86"/>
      <c r="W43" s="223">
        <f t="shared" si="15"/>
      </c>
      <c r="X43" s="86"/>
      <c r="Y43" s="223">
        <f t="shared" si="16"/>
      </c>
      <c r="Z43" s="86"/>
      <c r="AA43" s="223">
        <f t="shared" si="17"/>
      </c>
      <c r="AB43" s="86"/>
      <c r="AC43" s="223">
        <f t="shared" si="18"/>
      </c>
      <c r="AD43" s="86"/>
      <c r="AE43" s="223">
        <f t="shared" si="19"/>
      </c>
      <c r="AF43" s="87"/>
      <c r="AG43" s="223">
        <f t="shared" si="20"/>
      </c>
      <c r="AH43" s="87"/>
      <c r="AI43" s="223">
        <f t="shared" si="21"/>
      </c>
      <c r="AL43" s="49" t="s">
        <v>18</v>
      </c>
    </row>
    <row r="44" spans="1:38" ht="27" customHeight="1">
      <c r="A44" s="596"/>
      <c r="B44" s="597"/>
      <c r="C44" s="598"/>
      <c r="D44" s="581"/>
      <c r="E44" s="582"/>
      <c r="F44" s="582"/>
      <c r="G44" s="219"/>
      <c r="H44" s="219"/>
      <c r="I44" s="159">
        <f t="shared" si="7"/>
        <v>0</v>
      </c>
      <c r="J44" s="232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23">
        <f t="shared" si="13"/>
      </c>
      <c r="U44" s="223">
        <f t="shared" si="14"/>
      </c>
      <c r="V44" s="86"/>
      <c r="W44" s="223">
        <f t="shared" si="15"/>
      </c>
      <c r="X44" s="86"/>
      <c r="Y44" s="223">
        <f t="shared" si="16"/>
      </c>
      <c r="Z44" s="86"/>
      <c r="AA44" s="223">
        <f t="shared" si="17"/>
      </c>
      <c r="AB44" s="86"/>
      <c r="AC44" s="223">
        <f t="shared" si="18"/>
      </c>
      <c r="AD44" s="86"/>
      <c r="AE44" s="223">
        <f t="shared" si="19"/>
      </c>
      <c r="AF44" s="87"/>
      <c r="AG44" s="223">
        <f t="shared" si="20"/>
      </c>
      <c r="AH44" s="87"/>
      <c r="AI44" s="223">
        <f t="shared" si="21"/>
      </c>
      <c r="AL44" s="49" t="s">
        <v>19</v>
      </c>
    </row>
    <row r="45" spans="1:38" ht="27" customHeight="1">
      <c r="A45" s="596"/>
      <c r="B45" s="597"/>
      <c r="C45" s="598"/>
      <c r="D45" s="581"/>
      <c r="E45" s="582"/>
      <c r="F45" s="582"/>
      <c r="G45" s="219"/>
      <c r="H45" s="219"/>
      <c r="I45" s="159">
        <f t="shared" si="7"/>
        <v>0</v>
      </c>
      <c r="J45" s="232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23">
        <f t="shared" si="13"/>
      </c>
      <c r="U45" s="223">
        <f t="shared" si="14"/>
      </c>
      <c r="V45" s="86"/>
      <c r="W45" s="223">
        <f t="shared" si="15"/>
      </c>
      <c r="X45" s="86"/>
      <c r="Y45" s="223">
        <f t="shared" si="16"/>
      </c>
      <c r="Z45" s="86"/>
      <c r="AA45" s="223">
        <f t="shared" si="17"/>
      </c>
      <c r="AB45" s="86"/>
      <c r="AC45" s="223">
        <f t="shared" si="18"/>
      </c>
      <c r="AD45" s="86"/>
      <c r="AE45" s="223">
        <f t="shared" si="19"/>
      </c>
      <c r="AF45" s="87"/>
      <c r="AG45" s="223">
        <f t="shared" si="20"/>
      </c>
      <c r="AH45" s="87"/>
      <c r="AI45" s="223">
        <f t="shared" si="21"/>
      </c>
      <c r="AL45" s="49" t="s">
        <v>20</v>
      </c>
    </row>
    <row r="46" spans="1:38" ht="27" customHeight="1">
      <c r="A46" s="596"/>
      <c r="B46" s="597"/>
      <c r="C46" s="598"/>
      <c r="D46" s="581"/>
      <c r="E46" s="582"/>
      <c r="F46" s="582"/>
      <c r="G46" s="219"/>
      <c r="H46" s="219"/>
      <c r="I46" s="159">
        <f t="shared" si="7"/>
        <v>0</v>
      </c>
      <c r="J46" s="232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23">
        <f t="shared" si="13"/>
      </c>
      <c r="U46" s="223">
        <f t="shared" si="14"/>
      </c>
      <c r="V46" s="86"/>
      <c r="W46" s="223">
        <f t="shared" si="15"/>
      </c>
      <c r="X46" s="86"/>
      <c r="Y46" s="223">
        <f t="shared" si="16"/>
      </c>
      <c r="Z46" s="86"/>
      <c r="AA46" s="223">
        <f t="shared" si="17"/>
      </c>
      <c r="AB46" s="86"/>
      <c r="AC46" s="223">
        <f t="shared" si="18"/>
      </c>
      <c r="AD46" s="86"/>
      <c r="AE46" s="223">
        <f t="shared" si="19"/>
      </c>
      <c r="AF46" s="87"/>
      <c r="AG46" s="223">
        <f t="shared" si="20"/>
      </c>
      <c r="AH46" s="87"/>
      <c r="AI46" s="223">
        <f t="shared" si="21"/>
      </c>
      <c r="AL46" s="49" t="s">
        <v>21</v>
      </c>
    </row>
    <row r="47" spans="1:38" ht="27" customHeight="1">
      <c r="A47" s="596"/>
      <c r="B47" s="597"/>
      <c r="C47" s="598"/>
      <c r="D47" s="581"/>
      <c r="E47" s="582"/>
      <c r="F47" s="582"/>
      <c r="G47" s="219"/>
      <c r="H47" s="219"/>
      <c r="I47" s="159">
        <f t="shared" si="7"/>
        <v>0</v>
      </c>
      <c r="J47" s="232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23">
        <f t="shared" si="13"/>
      </c>
      <c r="U47" s="223">
        <f t="shared" si="14"/>
      </c>
      <c r="V47" s="86"/>
      <c r="W47" s="223">
        <f t="shared" si="15"/>
      </c>
      <c r="X47" s="86"/>
      <c r="Y47" s="223">
        <f t="shared" si="16"/>
      </c>
      <c r="Z47" s="86"/>
      <c r="AA47" s="223">
        <f t="shared" si="17"/>
      </c>
      <c r="AB47" s="86"/>
      <c r="AC47" s="223">
        <f t="shared" si="18"/>
      </c>
      <c r="AD47" s="86"/>
      <c r="AE47" s="223">
        <f t="shared" si="19"/>
      </c>
      <c r="AF47" s="87"/>
      <c r="AG47" s="223">
        <f t="shared" si="20"/>
      </c>
      <c r="AH47" s="87"/>
      <c r="AI47" s="223">
        <f t="shared" si="21"/>
      </c>
      <c r="AL47" s="49" t="s">
        <v>22</v>
      </c>
    </row>
    <row r="48" spans="1:38" ht="27" customHeight="1">
      <c r="A48" s="596"/>
      <c r="B48" s="597"/>
      <c r="C48" s="598"/>
      <c r="D48" s="581"/>
      <c r="E48" s="582"/>
      <c r="F48" s="582"/>
      <c r="G48" s="219"/>
      <c r="H48" s="219"/>
      <c r="I48" s="159">
        <f t="shared" si="7"/>
        <v>0</v>
      </c>
      <c r="J48" s="232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23">
        <f t="shared" si="13"/>
      </c>
      <c r="U48" s="223">
        <f t="shared" si="14"/>
      </c>
      <c r="V48" s="86"/>
      <c r="W48" s="223">
        <f t="shared" si="15"/>
      </c>
      <c r="X48" s="86"/>
      <c r="Y48" s="223">
        <f t="shared" si="16"/>
      </c>
      <c r="Z48" s="86"/>
      <c r="AA48" s="223">
        <f t="shared" si="17"/>
      </c>
      <c r="AB48" s="86"/>
      <c r="AC48" s="223">
        <f t="shared" si="18"/>
      </c>
      <c r="AD48" s="86"/>
      <c r="AE48" s="223">
        <f t="shared" si="19"/>
      </c>
      <c r="AF48" s="87"/>
      <c r="AG48" s="223">
        <f t="shared" si="20"/>
      </c>
      <c r="AH48" s="87"/>
      <c r="AI48" s="223">
        <f t="shared" si="21"/>
      </c>
      <c r="AL48" s="79" t="s">
        <v>5</v>
      </c>
    </row>
    <row r="49" spans="1:38" ht="27" customHeight="1">
      <c r="A49" s="596"/>
      <c r="B49" s="597"/>
      <c r="C49" s="598"/>
      <c r="D49" s="581"/>
      <c r="E49" s="582"/>
      <c r="F49" s="582"/>
      <c r="G49" s="219"/>
      <c r="H49" s="222"/>
      <c r="I49" s="159">
        <f t="shared" si="7"/>
        <v>0</v>
      </c>
      <c r="J49" s="232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23">
        <f t="shared" si="13"/>
      </c>
      <c r="U49" s="223">
        <f t="shared" si="14"/>
      </c>
      <c r="V49" s="86"/>
      <c r="W49" s="223">
        <f t="shared" si="15"/>
      </c>
      <c r="X49" s="86"/>
      <c r="Y49" s="223">
        <f t="shared" si="16"/>
      </c>
      <c r="Z49" s="86"/>
      <c r="AA49" s="223">
        <f t="shared" si="17"/>
      </c>
      <c r="AB49" s="86"/>
      <c r="AC49" s="223">
        <f t="shared" si="18"/>
      </c>
      <c r="AD49" s="86"/>
      <c r="AE49" s="223">
        <f t="shared" si="19"/>
      </c>
      <c r="AF49" s="87"/>
      <c r="AG49" s="223">
        <f t="shared" si="20"/>
      </c>
      <c r="AH49" s="87"/>
      <c r="AI49" s="223">
        <f t="shared" si="21"/>
      </c>
      <c r="AL49" s="78" t="s">
        <v>35</v>
      </c>
    </row>
    <row r="50" spans="1:38" ht="27" customHeight="1">
      <c r="A50" s="596"/>
      <c r="B50" s="597"/>
      <c r="C50" s="598"/>
      <c r="D50" s="581"/>
      <c r="E50" s="582"/>
      <c r="F50" s="582"/>
      <c r="G50" s="219"/>
      <c r="H50" s="222"/>
      <c r="I50" s="159">
        <f t="shared" si="7"/>
        <v>0</v>
      </c>
      <c r="J50" s="232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23">
        <f t="shared" si="13"/>
      </c>
      <c r="U50" s="223">
        <f t="shared" si="14"/>
      </c>
      <c r="V50" s="86"/>
      <c r="W50" s="223">
        <f t="shared" si="15"/>
      </c>
      <c r="X50" s="86"/>
      <c r="Y50" s="223">
        <f t="shared" si="16"/>
      </c>
      <c r="Z50" s="86"/>
      <c r="AA50" s="223">
        <f t="shared" si="17"/>
      </c>
      <c r="AB50" s="86"/>
      <c r="AC50" s="223">
        <f t="shared" si="18"/>
      </c>
      <c r="AD50" s="86"/>
      <c r="AE50" s="223">
        <f t="shared" si="19"/>
      </c>
      <c r="AF50" s="87"/>
      <c r="AG50" s="223">
        <f t="shared" si="20"/>
      </c>
      <c r="AH50" s="87"/>
      <c r="AI50" s="223">
        <f t="shared" si="21"/>
      </c>
      <c r="AL50" s="78" t="s">
        <v>117</v>
      </c>
    </row>
    <row r="51" spans="1:38" ht="27" customHeight="1">
      <c r="A51" s="596"/>
      <c r="B51" s="597"/>
      <c r="C51" s="598"/>
      <c r="D51" s="581"/>
      <c r="E51" s="582"/>
      <c r="F51" s="582"/>
      <c r="G51" s="219"/>
      <c r="H51" s="222"/>
      <c r="I51" s="159">
        <f t="shared" si="7"/>
        <v>0</v>
      </c>
      <c r="J51" s="232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23">
        <f t="shared" si="13"/>
      </c>
      <c r="U51" s="223">
        <f t="shared" si="14"/>
      </c>
      <c r="V51" s="86"/>
      <c r="W51" s="223">
        <f t="shared" si="15"/>
      </c>
      <c r="X51" s="86"/>
      <c r="Y51" s="223">
        <f t="shared" si="16"/>
      </c>
      <c r="Z51" s="86"/>
      <c r="AA51" s="223">
        <f t="shared" si="17"/>
      </c>
      <c r="AB51" s="86"/>
      <c r="AC51" s="223">
        <f t="shared" si="18"/>
      </c>
      <c r="AD51" s="86"/>
      <c r="AE51" s="223">
        <f t="shared" si="19"/>
      </c>
      <c r="AF51" s="87"/>
      <c r="AG51" s="223">
        <f t="shared" si="20"/>
      </c>
      <c r="AH51" s="87"/>
      <c r="AI51" s="223">
        <f t="shared" si="21"/>
      </c>
      <c r="AL51" s="78" t="s">
        <v>34</v>
      </c>
    </row>
    <row r="52" spans="1:38" ht="27" customHeight="1">
      <c r="A52" s="596"/>
      <c r="B52" s="597"/>
      <c r="C52" s="598"/>
      <c r="D52" s="581"/>
      <c r="E52" s="582"/>
      <c r="F52" s="582"/>
      <c r="G52" s="219"/>
      <c r="H52" s="222"/>
      <c r="I52" s="159">
        <f t="shared" si="7"/>
        <v>0</v>
      </c>
      <c r="J52" s="232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23">
        <f t="shared" si="13"/>
      </c>
      <c r="U52" s="223">
        <f t="shared" si="14"/>
      </c>
      <c r="V52" s="86"/>
      <c r="W52" s="223">
        <f t="shared" si="15"/>
      </c>
      <c r="X52" s="86"/>
      <c r="Y52" s="223">
        <f t="shared" si="16"/>
      </c>
      <c r="Z52" s="86"/>
      <c r="AA52" s="223">
        <f t="shared" si="17"/>
      </c>
      <c r="AB52" s="86"/>
      <c r="AC52" s="223">
        <f t="shared" si="18"/>
      </c>
      <c r="AD52" s="86"/>
      <c r="AE52" s="223">
        <f t="shared" si="19"/>
      </c>
      <c r="AF52" s="87"/>
      <c r="AG52" s="223">
        <f t="shared" si="20"/>
      </c>
      <c r="AH52" s="87"/>
      <c r="AI52" s="223">
        <f t="shared" si="21"/>
      </c>
      <c r="AL52" s="78" t="s">
        <v>33</v>
      </c>
    </row>
    <row r="53" spans="1:38" ht="27" customHeight="1">
      <c r="A53" s="596"/>
      <c r="B53" s="597"/>
      <c r="C53" s="598"/>
      <c r="D53" s="581"/>
      <c r="E53" s="582"/>
      <c r="F53" s="582"/>
      <c r="G53" s="219"/>
      <c r="H53" s="222"/>
      <c r="I53" s="159">
        <f t="shared" si="7"/>
        <v>0</v>
      </c>
      <c r="J53" s="232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23">
        <f t="shared" si="13"/>
      </c>
      <c r="U53" s="223">
        <f t="shared" si="14"/>
      </c>
      <c r="V53" s="86"/>
      <c r="W53" s="223">
        <f t="shared" si="15"/>
      </c>
      <c r="X53" s="86"/>
      <c r="Y53" s="223">
        <f t="shared" si="16"/>
      </c>
      <c r="Z53" s="86"/>
      <c r="AA53" s="223">
        <f t="shared" si="17"/>
      </c>
      <c r="AB53" s="86"/>
      <c r="AC53" s="223">
        <f t="shared" si="18"/>
      </c>
      <c r="AD53" s="86"/>
      <c r="AE53" s="223">
        <f t="shared" si="19"/>
      </c>
      <c r="AF53" s="87"/>
      <c r="AG53" s="223">
        <f t="shared" si="20"/>
      </c>
      <c r="AH53" s="87"/>
      <c r="AI53" s="223">
        <f t="shared" si="21"/>
      </c>
      <c r="AL53" s="78" t="s">
        <v>32</v>
      </c>
    </row>
    <row r="54" spans="1:38" ht="27" customHeight="1">
      <c r="A54" s="596"/>
      <c r="B54" s="597"/>
      <c r="C54" s="598"/>
      <c r="D54" s="581"/>
      <c r="E54" s="582"/>
      <c r="F54" s="582"/>
      <c r="G54" s="219"/>
      <c r="H54" s="222"/>
      <c r="I54" s="159">
        <f t="shared" si="7"/>
        <v>0</v>
      </c>
      <c r="J54" s="232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23">
        <f t="shared" si="13"/>
      </c>
      <c r="U54" s="223">
        <f t="shared" si="14"/>
      </c>
      <c r="V54" s="86"/>
      <c r="W54" s="223">
        <f t="shared" si="15"/>
      </c>
      <c r="X54" s="86"/>
      <c r="Y54" s="223">
        <f t="shared" si="16"/>
      </c>
      <c r="Z54" s="86"/>
      <c r="AA54" s="223">
        <f t="shared" si="17"/>
      </c>
      <c r="AB54" s="86"/>
      <c r="AC54" s="223">
        <f t="shared" si="18"/>
      </c>
      <c r="AD54" s="86"/>
      <c r="AE54" s="223">
        <f t="shared" si="19"/>
      </c>
      <c r="AF54" s="87"/>
      <c r="AG54" s="223">
        <f t="shared" si="20"/>
      </c>
      <c r="AH54" s="87"/>
      <c r="AI54" s="223">
        <f t="shared" si="21"/>
      </c>
      <c r="AL54" s="78" t="s">
        <v>118</v>
      </c>
    </row>
    <row r="55" spans="1:38" ht="27" customHeight="1">
      <c r="A55" s="596"/>
      <c r="B55" s="597"/>
      <c r="C55" s="598"/>
      <c r="D55" s="581"/>
      <c r="E55" s="582"/>
      <c r="F55" s="582"/>
      <c r="G55" s="228"/>
      <c r="H55" s="222"/>
      <c r="I55" s="159">
        <f t="shared" si="7"/>
        <v>0</v>
      </c>
      <c r="J55" s="232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23">
        <f t="shared" si="13"/>
      </c>
      <c r="U55" s="223">
        <f t="shared" si="14"/>
      </c>
      <c r="V55" s="86"/>
      <c r="W55" s="223">
        <f t="shared" si="15"/>
      </c>
      <c r="X55" s="86"/>
      <c r="Y55" s="223">
        <f t="shared" si="16"/>
      </c>
      <c r="Z55" s="86"/>
      <c r="AA55" s="223">
        <f t="shared" si="17"/>
      </c>
      <c r="AB55" s="86"/>
      <c r="AC55" s="223">
        <f t="shared" si="18"/>
      </c>
      <c r="AD55" s="86"/>
      <c r="AE55" s="223">
        <f t="shared" si="19"/>
      </c>
      <c r="AF55" s="87"/>
      <c r="AG55" s="223">
        <f t="shared" si="20"/>
      </c>
      <c r="AH55" s="87"/>
      <c r="AI55" s="223">
        <f t="shared" si="21"/>
      </c>
      <c r="AL55" s="78" t="s">
        <v>292</v>
      </c>
    </row>
    <row r="56" spans="1:38" ht="27" customHeight="1">
      <c r="A56" s="596"/>
      <c r="B56" s="597"/>
      <c r="C56" s="598"/>
      <c r="D56" s="581"/>
      <c r="E56" s="582"/>
      <c r="F56" s="582"/>
      <c r="G56" s="228"/>
      <c r="H56" s="222"/>
      <c r="I56" s="159">
        <f t="shared" si="7"/>
        <v>0</v>
      </c>
      <c r="J56" s="232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23">
        <f t="shared" si="13"/>
      </c>
      <c r="U56" s="223">
        <f t="shared" si="14"/>
      </c>
      <c r="V56" s="86"/>
      <c r="W56" s="223">
        <f t="shared" si="15"/>
      </c>
      <c r="X56" s="86"/>
      <c r="Y56" s="223">
        <f t="shared" si="16"/>
      </c>
      <c r="Z56" s="86"/>
      <c r="AA56" s="223">
        <f t="shared" si="17"/>
      </c>
      <c r="AB56" s="86"/>
      <c r="AC56" s="223">
        <f t="shared" si="18"/>
      </c>
      <c r="AD56" s="86"/>
      <c r="AE56" s="223">
        <f t="shared" si="19"/>
      </c>
      <c r="AF56" s="87"/>
      <c r="AG56" s="223">
        <f t="shared" si="20"/>
      </c>
      <c r="AH56" s="87"/>
      <c r="AI56" s="223">
        <f t="shared" si="21"/>
      </c>
      <c r="AL56" s="79" t="s">
        <v>6</v>
      </c>
    </row>
    <row r="57" spans="1:38" ht="27" customHeight="1">
      <c r="A57" s="596"/>
      <c r="B57" s="597"/>
      <c r="C57" s="598"/>
      <c r="D57" s="581"/>
      <c r="E57" s="582"/>
      <c r="F57" s="582"/>
      <c r="G57" s="229"/>
      <c r="H57" s="222"/>
      <c r="I57" s="159">
        <f t="shared" si="7"/>
        <v>0</v>
      </c>
      <c r="J57" s="232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23">
        <f t="shared" si="13"/>
      </c>
      <c r="U57" s="223">
        <f t="shared" si="14"/>
      </c>
      <c r="V57" s="86"/>
      <c r="W57" s="223">
        <f t="shared" si="15"/>
      </c>
      <c r="X57" s="86"/>
      <c r="Y57" s="223">
        <f t="shared" si="16"/>
      </c>
      <c r="Z57" s="86"/>
      <c r="AA57" s="223">
        <f t="shared" si="17"/>
      </c>
      <c r="AB57" s="86"/>
      <c r="AC57" s="223">
        <f t="shared" si="18"/>
      </c>
      <c r="AD57" s="86"/>
      <c r="AE57" s="223">
        <f t="shared" si="19"/>
      </c>
      <c r="AF57" s="87"/>
      <c r="AG57" s="223">
        <f t="shared" si="20"/>
      </c>
      <c r="AH57" s="87"/>
      <c r="AI57" s="223">
        <f t="shared" si="21"/>
      </c>
      <c r="AL57" s="50" t="s">
        <v>136</v>
      </c>
    </row>
    <row r="58" spans="1:38" ht="27" customHeight="1">
      <c r="A58" s="596"/>
      <c r="B58" s="597"/>
      <c r="C58" s="598"/>
      <c r="D58" s="581"/>
      <c r="E58" s="582"/>
      <c r="F58" s="582"/>
      <c r="G58" s="222"/>
      <c r="H58" s="222"/>
      <c r="I58" s="159">
        <f t="shared" si="7"/>
        <v>0</v>
      </c>
      <c r="J58" s="232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23">
        <f t="shared" si="13"/>
      </c>
      <c r="U58" s="223">
        <f t="shared" si="14"/>
      </c>
      <c r="V58" s="86"/>
      <c r="W58" s="223">
        <f t="shared" si="15"/>
      </c>
      <c r="X58" s="86"/>
      <c r="Y58" s="223">
        <f t="shared" si="16"/>
      </c>
      <c r="Z58" s="86"/>
      <c r="AA58" s="223">
        <f t="shared" si="17"/>
      </c>
      <c r="AB58" s="86"/>
      <c r="AC58" s="223">
        <f t="shared" si="18"/>
      </c>
      <c r="AD58" s="86"/>
      <c r="AE58" s="223">
        <f t="shared" si="19"/>
      </c>
      <c r="AF58" s="87"/>
      <c r="AG58" s="223">
        <f t="shared" si="20"/>
      </c>
      <c r="AH58" s="87"/>
      <c r="AI58" s="223">
        <f t="shared" si="21"/>
      </c>
      <c r="AL58" s="50" t="s">
        <v>327</v>
      </c>
    </row>
    <row r="59" spans="1:38" ht="27" customHeight="1">
      <c r="A59" s="596"/>
      <c r="B59" s="597"/>
      <c r="C59" s="598"/>
      <c r="D59" s="581"/>
      <c r="E59" s="582"/>
      <c r="F59" s="582"/>
      <c r="G59" s="222"/>
      <c r="H59" s="222"/>
      <c r="I59" s="159">
        <f t="shared" si="7"/>
        <v>0</v>
      </c>
      <c r="J59" s="232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23">
        <f t="shared" si="13"/>
      </c>
      <c r="U59" s="223">
        <f t="shared" si="14"/>
      </c>
      <c r="V59" s="86"/>
      <c r="W59" s="223">
        <f t="shared" si="15"/>
      </c>
      <c r="X59" s="86"/>
      <c r="Y59" s="223">
        <f t="shared" si="16"/>
      </c>
      <c r="Z59" s="86"/>
      <c r="AA59" s="223">
        <f t="shared" si="17"/>
      </c>
      <c r="AB59" s="86"/>
      <c r="AC59" s="223">
        <f t="shared" si="18"/>
      </c>
      <c r="AD59" s="86"/>
      <c r="AE59" s="223">
        <f t="shared" si="19"/>
      </c>
      <c r="AF59" s="87"/>
      <c r="AG59" s="223">
        <f t="shared" si="20"/>
      </c>
      <c r="AH59" s="87"/>
      <c r="AI59" s="223">
        <f t="shared" si="21"/>
      </c>
      <c r="AL59" s="51" t="s">
        <v>24</v>
      </c>
    </row>
    <row r="60" spans="1:38" ht="27" customHeight="1">
      <c r="A60" s="596"/>
      <c r="B60" s="597"/>
      <c r="C60" s="598"/>
      <c r="D60" s="581"/>
      <c r="E60" s="582"/>
      <c r="F60" s="582"/>
      <c r="G60" s="222"/>
      <c r="H60" s="222"/>
      <c r="I60" s="159">
        <f t="shared" si="7"/>
        <v>0</v>
      </c>
      <c r="J60" s="232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23">
        <f t="shared" si="13"/>
      </c>
      <c r="U60" s="223">
        <f t="shared" si="14"/>
      </c>
      <c r="V60" s="86"/>
      <c r="W60" s="223">
        <f t="shared" si="15"/>
      </c>
      <c r="X60" s="86"/>
      <c r="Y60" s="223">
        <f t="shared" si="16"/>
      </c>
      <c r="Z60" s="86"/>
      <c r="AA60" s="223">
        <f t="shared" si="17"/>
      </c>
      <c r="AB60" s="86"/>
      <c r="AC60" s="223">
        <f t="shared" si="18"/>
      </c>
      <c r="AD60" s="86"/>
      <c r="AE60" s="223">
        <f t="shared" si="19"/>
      </c>
      <c r="AF60" s="87"/>
      <c r="AG60" s="223">
        <f t="shared" si="20"/>
      </c>
      <c r="AH60" s="87"/>
      <c r="AI60" s="223">
        <f t="shared" si="21"/>
      </c>
      <c r="AL60" s="50" t="s">
        <v>229</v>
      </c>
    </row>
    <row r="61" spans="1:38" ht="27" customHeight="1">
      <c r="A61" s="596"/>
      <c r="B61" s="597"/>
      <c r="C61" s="598"/>
      <c r="D61" s="581"/>
      <c r="E61" s="582"/>
      <c r="F61" s="582"/>
      <c r="G61" s="222"/>
      <c r="H61" s="222"/>
      <c r="I61" s="159">
        <f t="shared" si="7"/>
        <v>0</v>
      </c>
      <c r="J61" s="232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23">
        <f t="shared" si="13"/>
      </c>
      <c r="U61" s="223">
        <f t="shared" si="14"/>
      </c>
      <c r="V61" s="86"/>
      <c r="W61" s="223">
        <f t="shared" si="15"/>
      </c>
      <c r="X61" s="86"/>
      <c r="Y61" s="223">
        <f t="shared" si="16"/>
      </c>
      <c r="Z61" s="86"/>
      <c r="AA61" s="223">
        <f t="shared" si="17"/>
      </c>
      <c r="AB61" s="86"/>
      <c r="AC61" s="223">
        <f t="shared" si="18"/>
      </c>
      <c r="AD61" s="86"/>
      <c r="AE61" s="223">
        <f t="shared" si="19"/>
      </c>
      <c r="AF61" s="87"/>
      <c r="AG61" s="223">
        <f t="shared" si="20"/>
      </c>
      <c r="AH61" s="87"/>
      <c r="AI61" s="223">
        <f t="shared" si="21"/>
      </c>
      <c r="AL61" s="78" t="s">
        <v>117</v>
      </c>
    </row>
    <row r="62" spans="1:38" ht="27" customHeight="1">
      <c r="A62" s="596"/>
      <c r="B62" s="597"/>
      <c r="C62" s="598"/>
      <c r="D62" s="581"/>
      <c r="E62" s="582"/>
      <c r="F62" s="582"/>
      <c r="G62" s="222"/>
      <c r="H62" s="222"/>
      <c r="I62" s="159">
        <f t="shared" si="7"/>
        <v>0</v>
      </c>
      <c r="J62" s="232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23">
        <f t="shared" si="13"/>
      </c>
      <c r="U62" s="223">
        <f t="shared" si="14"/>
      </c>
      <c r="V62" s="86"/>
      <c r="W62" s="223">
        <f t="shared" si="15"/>
      </c>
      <c r="X62" s="86"/>
      <c r="Y62" s="223">
        <f t="shared" si="16"/>
      </c>
      <c r="Z62" s="86"/>
      <c r="AA62" s="223">
        <f t="shared" si="17"/>
      </c>
      <c r="AB62" s="86"/>
      <c r="AC62" s="223">
        <f t="shared" si="18"/>
      </c>
      <c r="AD62" s="86"/>
      <c r="AE62" s="223">
        <f t="shared" si="19"/>
      </c>
      <c r="AF62" s="87"/>
      <c r="AG62" s="223">
        <f t="shared" si="20"/>
      </c>
      <c r="AH62" s="87"/>
      <c r="AI62" s="223">
        <f t="shared" si="21"/>
      </c>
      <c r="AL62" s="50" t="s">
        <v>26</v>
      </c>
    </row>
    <row r="63" spans="1:38" ht="27" customHeight="1">
      <c r="A63" s="596"/>
      <c r="B63" s="597"/>
      <c r="C63" s="598"/>
      <c r="D63" s="581"/>
      <c r="E63" s="582"/>
      <c r="F63" s="582"/>
      <c r="G63" s="222"/>
      <c r="H63" s="222"/>
      <c r="I63" s="159">
        <f t="shared" si="7"/>
        <v>0</v>
      </c>
      <c r="J63" s="232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23">
        <f t="shared" si="13"/>
      </c>
      <c r="U63" s="223">
        <f t="shared" si="14"/>
      </c>
      <c r="V63" s="86"/>
      <c r="W63" s="223">
        <f t="shared" si="15"/>
      </c>
      <c r="X63" s="86"/>
      <c r="Y63" s="223">
        <f t="shared" si="16"/>
      </c>
      <c r="Z63" s="86"/>
      <c r="AA63" s="223">
        <f t="shared" si="17"/>
      </c>
      <c r="AB63" s="86"/>
      <c r="AC63" s="223">
        <f t="shared" si="18"/>
      </c>
      <c r="AD63" s="86"/>
      <c r="AE63" s="223">
        <f t="shared" si="19"/>
      </c>
      <c r="AF63" s="87"/>
      <c r="AG63" s="223">
        <f t="shared" si="20"/>
      </c>
      <c r="AH63" s="87"/>
      <c r="AI63" s="223">
        <f t="shared" si="21"/>
      </c>
      <c r="AL63" s="79" t="s">
        <v>7</v>
      </c>
    </row>
    <row r="64" spans="1:38" ht="27" customHeight="1">
      <c r="A64" s="596"/>
      <c r="B64" s="597"/>
      <c r="C64" s="598"/>
      <c r="D64" s="581"/>
      <c r="E64" s="582"/>
      <c r="F64" s="582"/>
      <c r="G64" s="222"/>
      <c r="H64" s="222"/>
      <c r="I64" s="159">
        <f t="shared" si="7"/>
        <v>0</v>
      </c>
      <c r="J64" s="232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23">
        <f t="shared" si="13"/>
      </c>
      <c r="U64" s="223">
        <f t="shared" si="14"/>
      </c>
      <c r="V64" s="86"/>
      <c r="W64" s="223">
        <f t="shared" si="15"/>
      </c>
      <c r="X64" s="86"/>
      <c r="Y64" s="223">
        <f t="shared" si="16"/>
      </c>
      <c r="Z64" s="86"/>
      <c r="AA64" s="223">
        <f t="shared" si="17"/>
      </c>
      <c r="AB64" s="86"/>
      <c r="AC64" s="223">
        <f t="shared" si="18"/>
      </c>
      <c r="AD64" s="86"/>
      <c r="AE64" s="223">
        <f t="shared" si="19"/>
      </c>
      <c r="AF64" s="87"/>
      <c r="AG64" s="223">
        <f t="shared" si="20"/>
      </c>
      <c r="AH64" s="87"/>
      <c r="AI64" s="223">
        <f t="shared" si="21"/>
      </c>
      <c r="AL64" s="78" t="s">
        <v>28</v>
      </c>
    </row>
    <row r="65" spans="1:38" ht="27" customHeight="1">
      <c r="A65" s="596"/>
      <c r="B65" s="597"/>
      <c r="C65" s="598"/>
      <c r="D65" s="581"/>
      <c r="E65" s="582"/>
      <c r="F65" s="582"/>
      <c r="G65" s="222"/>
      <c r="H65" s="222"/>
      <c r="I65" s="159">
        <f t="shared" si="7"/>
        <v>0</v>
      </c>
      <c r="J65" s="232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23">
        <f t="shared" si="13"/>
      </c>
      <c r="U65" s="223">
        <f t="shared" si="14"/>
      </c>
      <c r="V65" s="86"/>
      <c r="W65" s="223">
        <f t="shared" si="15"/>
      </c>
      <c r="X65" s="86"/>
      <c r="Y65" s="223">
        <f t="shared" si="16"/>
      </c>
      <c r="Z65" s="86"/>
      <c r="AA65" s="223">
        <f t="shared" si="17"/>
      </c>
      <c r="AB65" s="86"/>
      <c r="AC65" s="223">
        <f t="shared" si="18"/>
      </c>
      <c r="AD65" s="86"/>
      <c r="AE65" s="223">
        <f t="shared" si="19"/>
      </c>
      <c r="AF65" s="87"/>
      <c r="AG65" s="223">
        <f t="shared" si="20"/>
      </c>
      <c r="AH65" s="87"/>
      <c r="AI65" s="223">
        <f t="shared" si="21"/>
      </c>
      <c r="AL65" s="78" t="s">
        <v>326</v>
      </c>
    </row>
    <row r="66" spans="1:38" ht="27" customHeight="1">
      <c r="A66" s="596"/>
      <c r="B66" s="597"/>
      <c r="C66" s="598"/>
      <c r="D66" s="581"/>
      <c r="E66" s="582"/>
      <c r="F66" s="582"/>
      <c r="G66" s="222"/>
      <c r="H66" s="222"/>
      <c r="I66" s="159">
        <f t="shared" si="7"/>
        <v>0</v>
      </c>
      <c r="J66" s="232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23">
        <f t="shared" si="13"/>
      </c>
      <c r="U66" s="223">
        <f t="shared" si="14"/>
      </c>
      <c r="V66" s="86"/>
      <c r="W66" s="223">
        <f t="shared" si="15"/>
      </c>
      <c r="X66" s="86"/>
      <c r="Y66" s="223">
        <f t="shared" si="16"/>
      </c>
      <c r="Z66" s="86"/>
      <c r="AA66" s="223">
        <f t="shared" si="17"/>
      </c>
      <c r="AB66" s="86"/>
      <c r="AC66" s="223">
        <f t="shared" si="18"/>
      </c>
      <c r="AD66" s="86"/>
      <c r="AE66" s="223">
        <f t="shared" si="19"/>
      </c>
      <c r="AF66" s="87"/>
      <c r="AG66" s="223">
        <f t="shared" si="20"/>
      </c>
      <c r="AH66" s="87"/>
      <c r="AI66" s="223">
        <f t="shared" si="21"/>
      </c>
      <c r="AL66" s="78" t="s">
        <v>122</v>
      </c>
    </row>
    <row r="67" spans="1:38" ht="27" customHeight="1">
      <c r="A67" s="596"/>
      <c r="B67" s="597"/>
      <c r="C67" s="598"/>
      <c r="D67" s="581"/>
      <c r="E67" s="582"/>
      <c r="F67" s="582"/>
      <c r="G67" s="222"/>
      <c r="H67" s="222"/>
      <c r="I67" s="159">
        <f t="shared" si="7"/>
        <v>0</v>
      </c>
      <c r="J67" s="232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23">
        <f t="shared" si="13"/>
      </c>
      <c r="U67" s="223">
        <f t="shared" si="14"/>
      </c>
      <c r="V67" s="86"/>
      <c r="W67" s="223">
        <f t="shared" si="15"/>
      </c>
      <c r="X67" s="86"/>
      <c r="Y67" s="223">
        <f t="shared" si="16"/>
      </c>
      <c r="Z67" s="86"/>
      <c r="AA67" s="223">
        <f t="shared" si="17"/>
      </c>
      <c r="AB67" s="86"/>
      <c r="AC67" s="223">
        <f t="shared" si="18"/>
      </c>
      <c r="AD67" s="86"/>
      <c r="AE67" s="223">
        <f t="shared" si="19"/>
      </c>
      <c r="AF67" s="87"/>
      <c r="AG67" s="223">
        <f t="shared" si="20"/>
      </c>
      <c r="AH67" s="87"/>
      <c r="AI67" s="223">
        <f t="shared" si="21"/>
      </c>
      <c r="AL67" s="78" t="s">
        <v>121</v>
      </c>
    </row>
    <row r="68" spans="1:38" ht="27" customHeight="1">
      <c r="A68" s="596"/>
      <c r="B68" s="597"/>
      <c r="C68" s="598"/>
      <c r="D68" s="581"/>
      <c r="E68" s="582"/>
      <c r="F68" s="582"/>
      <c r="G68" s="222"/>
      <c r="H68" s="222"/>
      <c r="I68" s="159">
        <f t="shared" si="7"/>
        <v>0</v>
      </c>
      <c r="J68" s="232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23">
        <f t="shared" si="13"/>
      </c>
      <c r="U68" s="223">
        <f t="shared" si="14"/>
      </c>
      <c r="V68" s="86"/>
      <c r="W68" s="223">
        <f t="shared" si="15"/>
      </c>
      <c r="X68" s="86"/>
      <c r="Y68" s="223">
        <f t="shared" si="16"/>
      </c>
      <c r="Z68" s="86"/>
      <c r="AA68" s="223">
        <f t="shared" si="17"/>
      </c>
      <c r="AB68" s="86"/>
      <c r="AC68" s="223">
        <f t="shared" si="18"/>
      </c>
      <c r="AD68" s="86"/>
      <c r="AE68" s="223">
        <f t="shared" si="19"/>
      </c>
      <c r="AF68" s="87"/>
      <c r="AG68" s="223">
        <f t="shared" si="20"/>
      </c>
      <c r="AH68" s="87"/>
      <c r="AI68" s="223">
        <f t="shared" si="21"/>
      </c>
      <c r="AL68" s="78" t="s">
        <v>31</v>
      </c>
    </row>
    <row r="69" spans="1:38" ht="27" customHeight="1">
      <c r="A69" s="596"/>
      <c r="B69" s="597"/>
      <c r="C69" s="598"/>
      <c r="D69" s="581"/>
      <c r="E69" s="582"/>
      <c r="F69" s="582"/>
      <c r="G69" s="222"/>
      <c r="H69" s="222"/>
      <c r="I69" s="159">
        <f t="shared" si="7"/>
        <v>0</v>
      </c>
      <c r="J69" s="232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23">
        <f t="shared" si="13"/>
      </c>
      <c r="U69" s="223">
        <f t="shared" si="14"/>
      </c>
      <c r="V69" s="86"/>
      <c r="W69" s="223">
        <f t="shared" si="15"/>
      </c>
      <c r="X69" s="86"/>
      <c r="Y69" s="223">
        <f t="shared" si="16"/>
      </c>
      <c r="Z69" s="86"/>
      <c r="AA69" s="223">
        <f t="shared" si="17"/>
      </c>
      <c r="AB69" s="86"/>
      <c r="AC69" s="223">
        <f t="shared" si="18"/>
      </c>
      <c r="AD69" s="86"/>
      <c r="AE69" s="223">
        <f t="shared" si="19"/>
      </c>
      <c r="AF69" s="87"/>
      <c r="AG69" s="223">
        <f t="shared" si="20"/>
      </c>
      <c r="AH69" s="87"/>
      <c r="AI69" s="223">
        <f t="shared" si="21"/>
      </c>
      <c r="AL69" s="78"/>
    </row>
    <row r="70" spans="1:38" ht="27" customHeight="1">
      <c r="A70" s="596"/>
      <c r="B70" s="597"/>
      <c r="C70" s="598"/>
      <c r="D70" s="581"/>
      <c r="E70" s="582"/>
      <c r="F70" s="582"/>
      <c r="G70" s="222"/>
      <c r="H70" s="222"/>
      <c r="I70" s="159">
        <f t="shared" si="7"/>
        <v>0</v>
      </c>
      <c r="J70" s="232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23">
        <f t="shared" si="13"/>
      </c>
      <c r="U70" s="223">
        <f t="shared" si="14"/>
      </c>
      <c r="V70" s="86"/>
      <c r="W70" s="223">
        <f t="shared" si="15"/>
      </c>
      <c r="X70" s="86"/>
      <c r="Y70" s="223">
        <f t="shared" si="16"/>
      </c>
      <c r="Z70" s="86"/>
      <c r="AA70" s="223">
        <f t="shared" si="17"/>
      </c>
      <c r="AB70" s="86"/>
      <c r="AC70" s="223">
        <f t="shared" si="18"/>
      </c>
      <c r="AD70" s="86"/>
      <c r="AE70" s="223">
        <f t="shared" si="19"/>
      </c>
      <c r="AF70" s="87"/>
      <c r="AG70" s="223">
        <f t="shared" si="20"/>
      </c>
      <c r="AH70" s="87"/>
      <c r="AI70" s="223">
        <f t="shared" si="21"/>
      </c>
      <c r="AL70" s="78"/>
    </row>
    <row r="71" spans="1:35" ht="27" customHeight="1">
      <c r="A71" s="596"/>
      <c r="B71" s="597"/>
      <c r="C71" s="598"/>
      <c r="D71" s="581"/>
      <c r="E71" s="582"/>
      <c r="F71" s="582"/>
      <c r="G71" s="222"/>
      <c r="H71" s="222"/>
      <c r="I71" s="159">
        <f t="shared" si="7"/>
        <v>0</v>
      </c>
      <c r="J71" s="232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23">
        <f t="shared" si="13"/>
      </c>
      <c r="U71" s="223">
        <f t="shared" si="14"/>
      </c>
      <c r="V71" s="86"/>
      <c r="W71" s="223">
        <f t="shared" si="15"/>
      </c>
      <c r="X71" s="86"/>
      <c r="Y71" s="223">
        <f t="shared" si="16"/>
      </c>
      <c r="Z71" s="86"/>
      <c r="AA71" s="223">
        <f t="shared" si="17"/>
      </c>
      <c r="AB71" s="86"/>
      <c r="AC71" s="223">
        <f t="shared" si="18"/>
      </c>
      <c r="AD71" s="86"/>
      <c r="AE71" s="223">
        <f t="shared" si="19"/>
      </c>
      <c r="AF71" s="87"/>
      <c r="AG71" s="223">
        <f t="shared" si="20"/>
      </c>
      <c r="AH71" s="87"/>
      <c r="AI71" s="223">
        <f t="shared" si="21"/>
      </c>
    </row>
    <row r="72" spans="1:35" ht="15">
      <c r="A72" s="13"/>
      <c r="B72" s="13"/>
      <c r="C72" s="13"/>
      <c r="D72" s="13"/>
      <c r="E72" s="13"/>
      <c r="F72" s="13"/>
      <c r="G72" s="224"/>
      <c r="H72" s="224"/>
      <c r="I72" s="225"/>
      <c r="J72" s="233"/>
      <c r="K72" s="2"/>
      <c r="L72" s="2"/>
      <c r="M72" s="2"/>
      <c r="N72" s="207"/>
      <c r="O72" s="2"/>
      <c r="P72" s="2"/>
      <c r="Q72" s="2"/>
      <c r="R72" s="207"/>
      <c r="S72" s="2"/>
      <c r="T72" s="223">
        <f t="shared" si="13"/>
      </c>
      <c r="U72" s="223">
        <f t="shared" si="14"/>
      </c>
      <c r="V72" s="86"/>
      <c r="W72" s="223">
        <f>IF(A71="Asystent Edukacji Romskiej (zatrudniony ze środków rezerwy celowej)",I71,"")</f>
      </c>
      <c r="X72" s="86"/>
      <c r="Y72" s="223">
        <f t="shared" si="16"/>
      </c>
      <c r="Z72" s="86"/>
      <c r="AA72" s="223">
        <f>IF(A71="wyprawka szkolna",I71,"")</f>
      </c>
      <c r="AB72" s="86"/>
      <c r="AC72" s="223">
        <f>IF(A71="edukacja przedszkolna",I71,"")</f>
      </c>
      <c r="AD72" s="86"/>
      <c r="AE72" s="223">
        <f t="shared" si="19"/>
      </c>
      <c r="AF72" s="87"/>
      <c r="AG72" s="223">
        <f>IF(A71="Tworzenie miejsc pracy (z wyłączeniem zadań z edukacji i mieszkalnictwa)",I71,"")</f>
      </c>
      <c r="AH72" s="87"/>
      <c r="AI72" s="223">
        <f>IF(A71="kursy, szkolenia",I71,"")</f>
      </c>
    </row>
    <row r="73" spans="1:35" ht="15">
      <c r="A73" s="13"/>
      <c r="B73" s="13"/>
      <c r="C73" s="13"/>
      <c r="D73" s="13"/>
      <c r="E73" s="13"/>
      <c r="F73" s="13"/>
      <c r="G73" s="224"/>
      <c r="H73" s="224"/>
      <c r="I73" s="225"/>
      <c r="J73" s="233"/>
      <c r="K73" s="2"/>
      <c r="L73" s="2"/>
      <c r="M73" s="2"/>
      <c r="N73" s="2"/>
      <c r="O73" s="2"/>
      <c r="P73" s="2"/>
      <c r="Q73" s="2"/>
      <c r="R73" s="2"/>
      <c r="S73" s="2"/>
      <c r="T73" s="69">
        <f>SUM(T32:T72)</f>
        <v>0</v>
      </c>
      <c r="U73" s="69">
        <f>SUM(U32:U72)</f>
        <v>0</v>
      </c>
      <c r="V73" s="69">
        <f aca="true" t="shared" si="22" ref="V73:AI73">SUM(V32:V72)</f>
        <v>0</v>
      </c>
      <c r="W73" s="69">
        <f t="shared" si="22"/>
        <v>0</v>
      </c>
      <c r="X73" s="69">
        <f t="shared" si="22"/>
        <v>0</v>
      </c>
      <c r="Y73" s="69">
        <f t="shared" si="22"/>
        <v>0</v>
      </c>
      <c r="Z73" s="69">
        <f t="shared" si="22"/>
        <v>0</v>
      </c>
      <c r="AA73" s="69">
        <f t="shared" si="22"/>
        <v>0</v>
      </c>
      <c r="AB73" s="69">
        <f t="shared" si="22"/>
        <v>0</v>
      </c>
      <c r="AC73" s="69">
        <f t="shared" si="22"/>
        <v>0</v>
      </c>
      <c r="AD73" s="69">
        <f t="shared" si="22"/>
        <v>0</v>
      </c>
      <c r="AE73" s="69">
        <f t="shared" si="22"/>
        <v>0</v>
      </c>
      <c r="AF73" s="69">
        <f t="shared" si="22"/>
        <v>0</v>
      </c>
      <c r="AG73" s="69">
        <f t="shared" si="22"/>
        <v>0</v>
      </c>
      <c r="AH73" s="69">
        <f t="shared" si="22"/>
        <v>0</v>
      </c>
      <c r="AI73" s="69">
        <f t="shared" si="22"/>
        <v>0</v>
      </c>
    </row>
    <row r="74" spans="7:22" ht="15">
      <c r="G74" s="224"/>
      <c r="H74" s="224"/>
      <c r="I74" s="225"/>
      <c r="J74" s="233"/>
      <c r="K74" s="2"/>
      <c r="L74" s="2"/>
      <c r="M74" s="206" t="s">
        <v>277</v>
      </c>
      <c r="N74" s="2"/>
      <c r="O74" s="2"/>
      <c r="P74" s="2"/>
      <c r="Q74" s="2"/>
      <c r="R74" s="2"/>
      <c r="S74" s="2"/>
      <c r="T74" s="2"/>
      <c r="U74" s="2"/>
      <c r="V74" s="2"/>
    </row>
    <row r="75" spans="7:22" ht="15">
      <c r="G75" s="224"/>
      <c r="H75" s="224"/>
      <c r="I75" s="225"/>
      <c r="J75" s="233"/>
      <c r="K75" s="2"/>
      <c r="L75" s="2"/>
      <c r="M75" s="206" t="s">
        <v>278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24"/>
      <c r="H76" s="224"/>
      <c r="I76" s="225"/>
      <c r="J76" s="233"/>
      <c r="K76" s="2"/>
      <c r="L76" s="2"/>
      <c r="M76" s="206" t="s">
        <v>276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24"/>
      <c r="H77" s="224"/>
      <c r="I77" s="225"/>
      <c r="J77" s="233"/>
      <c r="K77" s="2"/>
      <c r="L77" s="2"/>
      <c r="M77" s="206" t="s">
        <v>279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24"/>
      <c r="H78" s="224"/>
      <c r="I78" s="225"/>
      <c r="J78" s="233"/>
      <c r="K78" s="2"/>
      <c r="L78" s="2"/>
      <c r="M78" s="206" t="s">
        <v>280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24"/>
      <c r="H79" s="224"/>
      <c r="I79" s="225"/>
      <c r="J79" s="233"/>
      <c r="K79" s="2"/>
      <c r="L79" s="2"/>
      <c r="M79" s="206" t="s">
        <v>281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24"/>
      <c r="H80" s="224"/>
      <c r="I80" s="225"/>
      <c r="J80" s="233"/>
      <c r="K80" s="2"/>
      <c r="L80" s="2"/>
      <c r="M80" s="206" t="s">
        <v>282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24"/>
      <c r="H81" s="224"/>
      <c r="I81" s="225"/>
      <c r="J81" s="233"/>
      <c r="K81" s="2"/>
      <c r="L81" s="2"/>
      <c r="M81" s="206" t="s">
        <v>275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24"/>
      <c r="H82" s="224"/>
      <c r="I82" s="225"/>
      <c r="J82" s="23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24"/>
      <c r="H83" s="224"/>
      <c r="I83" s="225"/>
      <c r="J83" s="23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24"/>
      <c r="H84" s="224"/>
      <c r="I84" s="225"/>
      <c r="J84" s="23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24"/>
      <c r="H85" s="224"/>
      <c r="I85" s="225"/>
      <c r="J85" s="23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24"/>
      <c r="H86" s="224"/>
      <c r="I86" s="225"/>
      <c r="J86" s="23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24"/>
      <c r="H87" s="224"/>
      <c r="I87" s="225"/>
      <c r="J87" s="23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24"/>
      <c r="H88" s="224"/>
      <c r="I88" s="225"/>
      <c r="J88" s="2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24"/>
      <c r="H89" s="224"/>
      <c r="I89" s="225"/>
      <c r="J89" s="23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24"/>
      <c r="H90" s="224"/>
      <c r="I90" s="225"/>
      <c r="J90" s="23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24"/>
      <c r="H91" s="224"/>
      <c r="I91" s="225"/>
      <c r="J91" s="23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24"/>
      <c r="H92" s="224"/>
      <c r="I92" s="225"/>
      <c r="J92" s="2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24"/>
      <c r="H93" s="224"/>
      <c r="I93" s="225"/>
      <c r="J93" s="23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24"/>
      <c r="H94" s="224"/>
      <c r="I94" s="225"/>
      <c r="J94" s="23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24"/>
      <c r="H95" s="224"/>
      <c r="I95" s="225"/>
      <c r="J95" s="23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24"/>
      <c r="H96" s="224"/>
      <c r="I96" s="225"/>
      <c r="J96" s="23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24"/>
      <c r="H97" s="224"/>
      <c r="I97" s="225"/>
      <c r="J97" s="2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24"/>
      <c r="H98" s="224"/>
      <c r="I98" s="225"/>
      <c r="J98" s="23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24"/>
      <c r="H99" s="224"/>
      <c r="I99" s="225"/>
      <c r="J99" s="2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24"/>
      <c r="H100" s="224"/>
      <c r="I100" s="225"/>
      <c r="J100" s="23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24"/>
      <c r="H101" s="224"/>
      <c r="I101" s="225"/>
      <c r="J101" s="23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24"/>
      <c r="H102" s="224"/>
      <c r="I102" s="225"/>
      <c r="J102" s="23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24"/>
      <c r="H103" s="224"/>
      <c r="I103" s="225"/>
      <c r="J103" s="23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24"/>
      <c r="H104" s="224"/>
      <c r="I104" s="225"/>
      <c r="J104" s="2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24"/>
      <c r="H105" s="224"/>
      <c r="I105" s="225"/>
      <c r="J105" s="2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24"/>
      <c r="H106" s="224"/>
      <c r="I106" s="225"/>
      <c r="J106" s="23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24"/>
      <c r="H107" s="224"/>
      <c r="I107" s="225"/>
      <c r="J107" s="23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24"/>
      <c r="H108" s="224"/>
      <c r="I108" s="225"/>
      <c r="J108" s="23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24"/>
      <c r="H109" s="224"/>
      <c r="I109" s="225"/>
      <c r="J109" s="23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24"/>
      <c r="H110" s="224"/>
      <c r="I110" s="225"/>
      <c r="J110" s="23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24"/>
      <c r="H111" s="224"/>
      <c r="I111" s="225"/>
      <c r="J111" s="23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24"/>
      <c r="H112" s="224"/>
      <c r="I112" s="225"/>
      <c r="J112" s="23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24"/>
      <c r="H113" s="224"/>
      <c r="I113" s="225"/>
      <c r="J113" s="23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24"/>
      <c r="H114" s="224"/>
      <c r="I114" s="225"/>
      <c r="J114" s="23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24"/>
      <c r="H115" s="224"/>
      <c r="I115" s="225"/>
      <c r="J115" s="23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24"/>
      <c r="H116" s="224"/>
      <c r="I116" s="225"/>
      <c r="J116" s="23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24"/>
      <c r="H117" s="224"/>
      <c r="I117" s="225"/>
      <c r="J117" s="23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13"/>
      <c r="B118" s="13"/>
      <c r="C118" s="13"/>
      <c r="D118" s="13"/>
      <c r="E118" s="13"/>
      <c r="F118" s="13"/>
      <c r="G118" s="224"/>
      <c r="H118" s="224"/>
      <c r="I118" s="225"/>
      <c r="J118" s="23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24"/>
      <c r="H119" s="224"/>
      <c r="I119" s="225"/>
      <c r="J119" s="23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7:22" ht="15">
      <c r="G120" s="224"/>
      <c r="H120" s="224"/>
      <c r="I120" s="225"/>
      <c r="J120" s="23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24"/>
      <c r="H121" s="224"/>
      <c r="I121" s="225"/>
      <c r="J121" s="23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24"/>
      <c r="H122" s="224"/>
      <c r="I122" s="225"/>
      <c r="J122" s="23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24"/>
      <c r="H123" s="224"/>
      <c r="I123" s="225"/>
      <c r="J123" s="23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9" ht="15">
      <c r="G124" s="224"/>
      <c r="H124" s="224"/>
      <c r="I124" s="225"/>
    </row>
    <row r="125" spans="7:9" ht="15">
      <c r="G125" s="224"/>
      <c r="H125" s="224"/>
      <c r="I125" s="225"/>
    </row>
    <row r="126" spans="7:9" ht="15">
      <c r="G126" s="224"/>
      <c r="H126" s="224"/>
      <c r="I126" s="225"/>
    </row>
    <row r="127" spans="7:9" ht="15">
      <c r="G127" s="224"/>
      <c r="H127" s="224"/>
      <c r="I127" s="225"/>
    </row>
    <row r="128" spans="7:9" ht="15">
      <c r="G128" s="224"/>
      <c r="H128" s="224"/>
      <c r="I128" s="225"/>
    </row>
    <row r="129" spans="7:9" ht="15">
      <c r="G129" s="224"/>
      <c r="H129" s="224"/>
      <c r="I129" s="225"/>
    </row>
    <row r="130" spans="7:9" ht="15">
      <c r="G130" s="224"/>
      <c r="H130" s="224"/>
      <c r="I130" s="225"/>
    </row>
    <row r="131" spans="7:9" ht="15">
      <c r="G131" s="224"/>
      <c r="H131" s="224"/>
      <c r="I131" s="225"/>
    </row>
    <row r="132" spans="7:9" ht="15">
      <c r="G132" s="224"/>
      <c r="H132" s="224"/>
      <c r="I132" s="225"/>
    </row>
    <row r="133" spans="7:9" ht="15">
      <c r="G133" s="13"/>
      <c r="H133" s="13"/>
      <c r="I133" s="13"/>
    </row>
    <row r="134" spans="7:9" ht="15">
      <c r="G134" s="13"/>
      <c r="H134" s="13"/>
      <c r="I134" s="13"/>
    </row>
    <row r="135" spans="7:9" ht="15">
      <c r="G135" s="13"/>
      <c r="H135" s="13"/>
      <c r="I135" s="13"/>
    </row>
  </sheetData>
  <sheetProtection password="CC5E" sheet="1"/>
  <mergeCells count="123">
    <mergeCell ref="BA23:BA24"/>
    <mergeCell ref="C24:F24"/>
    <mergeCell ref="A18:I18"/>
    <mergeCell ref="A19:B19"/>
    <mergeCell ref="I23:I24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C19:F19"/>
    <mergeCell ref="C23:F23"/>
    <mergeCell ref="A26:B27"/>
    <mergeCell ref="C26:F26"/>
    <mergeCell ref="A32:C32"/>
    <mergeCell ref="D32:F32"/>
    <mergeCell ref="C22:F22"/>
    <mergeCell ref="C28:F28"/>
    <mergeCell ref="A36:C36"/>
    <mergeCell ref="A37:C37"/>
    <mergeCell ref="A38:C38"/>
    <mergeCell ref="A42:C42"/>
    <mergeCell ref="A43:C43"/>
    <mergeCell ref="D35:F35"/>
    <mergeCell ref="A29:I29"/>
    <mergeCell ref="A30:F30"/>
    <mergeCell ref="G30:I30"/>
    <mergeCell ref="D31:F31"/>
    <mergeCell ref="A31:C31"/>
    <mergeCell ref="A35:C35"/>
    <mergeCell ref="A33:C33"/>
    <mergeCell ref="A39:C39"/>
    <mergeCell ref="A40:C40"/>
    <mergeCell ref="A48:C48"/>
    <mergeCell ref="A49:C49"/>
    <mergeCell ref="A50:C50"/>
    <mergeCell ref="A44:C44"/>
    <mergeCell ref="A45:C45"/>
    <mergeCell ref="A46:C46"/>
    <mergeCell ref="A47:C47"/>
    <mergeCell ref="A41:C41"/>
    <mergeCell ref="A71:C71"/>
    <mergeCell ref="D71:F71"/>
    <mergeCell ref="A60:C60"/>
    <mergeCell ref="A61:C61"/>
    <mergeCell ref="A62:C62"/>
    <mergeCell ref="D60:F60"/>
    <mergeCell ref="D61:F61"/>
    <mergeCell ref="D62:F62"/>
    <mergeCell ref="A63:C63"/>
    <mergeCell ref="A64:C64"/>
    <mergeCell ref="A68:C68"/>
    <mergeCell ref="D70:F70"/>
    <mergeCell ref="D66:F66"/>
    <mergeCell ref="D67:F67"/>
    <mergeCell ref="D68:F68"/>
    <mergeCell ref="D69:F69"/>
    <mergeCell ref="A69:C69"/>
    <mergeCell ref="A70:C70"/>
    <mergeCell ref="A66:C66"/>
    <mergeCell ref="A67:C67"/>
    <mergeCell ref="A65:C65"/>
    <mergeCell ref="D64:F64"/>
    <mergeCell ref="D63:F63"/>
    <mergeCell ref="D65:F65"/>
    <mergeCell ref="H1:I1"/>
    <mergeCell ref="A1:G1"/>
    <mergeCell ref="A2:G2"/>
    <mergeCell ref="H2:I2"/>
    <mergeCell ref="A56:C56"/>
    <mergeCell ref="D56:F56"/>
    <mergeCell ref="A57:C57"/>
    <mergeCell ref="A58:C58"/>
    <mergeCell ref="D42:F42"/>
    <mergeCell ref="A59:C59"/>
    <mergeCell ref="D57:F57"/>
    <mergeCell ref="D58:F58"/>
    <mergeCell ref="D59:F59"/>
    <mergeCell ref="A51:C51"/>
    <mergeCell ref="A52:C52"/>
    <mergeCell ref="A53:C53"/>
    <mergeCell ref="A54:C54"/>
    <mergeCell ref="A55:C55"/>
    <mergeCell ref="D39:F39"/>
    <mergeCell ref="D40:F40"/>
    <mergeCell ref="A14:H14"/>
    <mergeCell ref="A15:H15"/>
    <mergeCell ref="A16:H16"/>
    <mergeCell ref="A3:D3"/>
    <mergeCell ref="F3:I3"/>
    <mergeCell ref="A4:I4"/>
    <mergeCell ref="A5:I5"/>
    <mergeCell ref="A10:H10"/>
    <mergeCell ref="A11:H11"/>
    <mergeCell ref="A12:H12"/>
    <mergeCell ref="A13:H13"/>
    <mergeCell ref="A6:F6"/>
    <mergeCell ref="A7:I7"/>
    <mergeCell ref="A8:H8"/>
    <mergeCell ref="A9:H9"/>
    <mergeCell ref="D52:F52"/>
    <mergeCell ref="D53:F53"/>
    <mergeCell ref="D54:F54"/>
    <mergeCell ref="D55:F55"/>
    <mergeCell ref="D45:F45"/>
    <mergeCell ref="D46:F46"/>
    <mergeCell ref="D47:F47"/>
    <mergeCell ref="D34:F34"/>
    <mergeCell ref="D48:F48"/>
    <mergeCell ref="D50:F50"/>
    <mergeCell ref="D51:F51"/>
    <mergeCell ref="D49:F49"/>
    <mergeCell ref="D41:F41"/>
    <mergeCell ref="D43:F43"/>
    <mergeCell ref="D44:F44"/>
    <mergeCell ref="D36:F36"/>
    <mergeCell ref="D37:F37"/>
    <mergeCell ref="D38:F38"/>
  </mergeCells>
  <dataValidations count="2">
    <dataValidation type="list" allowBlank="1" showInputMessage="1" showErrorMessage="1" sqref="D32:D71">
      <formula1>$M$74:$M$81</formula1>
    </dataValidation>
    <dataValidation type="list" allowBlank="1" showInputMessage="1" showErrorMessage="1" sqref="A32:C71">
      <formula1>$AL$32:$AL$68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BE17" sqref="BE17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9" t="s">
        <v>226</v>
      </c>
      <c r="B1" s="148"/>
      <c r="C1" s="530" t="s">
        <v>156</v>
      </c>
      <c r="D1" s="662"/>
      <c r="E1" s="663"/>
      <c r="F1" s="180"/>
      <c r="G1" s="90"/>
      <c r="H1" s="91"/>
      <c r="AD1" s="1">
        <f>Planowanie!B24</f>
        <v>0</v>
      </c>
    </row>
    <row r="2" spans="1:15" s="24" customFormat="1" ht="18.75" customHeight="1">
      <c r="A2" s="648" t="str">
        <f>IF(J2=0,"","W zał. nr 2 Wskaźniki wystąpiły błędy")</f>
        <v>W zał. nr 2 Wskaźniki wystąpiły błędy</v>
      </c>
      <c r="B2" s="649"/>
      <c r="C2" s="647" t="str">
        <f>IF(Planowanie!H45="","Wersja pierwotna",Planowanie!H45)</f>
        <v>Wersja pierwotna</v>
      </c>
      <c r="D2" s="627"/>
      <c r="E2" s="627"/>
      <c r="F2" s="180"/>
      <c r="G2" s="92"/>
      <c r="H2" s="89"/>
      <c r="I2" s="89"/>
      <c r="J2" s="251">
        <f>SUM(J8:J32)</f>
        <v>1</v>
      </c>
      <c r="K2" s="89"/>
      <c r="O2" s="178"/>
    </row>
    <row r="3" spans="1:8" ht="3" customHeight="1">
      <c r="A3" s="667"/>
      <c r="B3" s="482"/>
      <c r="C3" s="482"/>
      <c r="D3" s="482"/>
      <c r="E3" s="668"/>
      <c r="F3" s="180"/>
      <c r="G3" s="93"/>
      <c r="H3" s="91"/>
    </row>
    <row r="4" spans="1:7" ht="15">
      <c r="A4" s="670" t="s">
        <v>12</v>
      </c>
      <c r="B4" s="671"/>
      <c r="C4" s="671"/>
      <c r="D4" s="671"/>
      <c r="E4" s="671"/>
      <c r="F4" s="181"/>
      <c r="G4" s="90"/>
    </row>
    <row r="5" spans="1:7" ht="30" customHeight="1">
      <c r="A5" s="310">
        <f>Wniosek!A7:I7</f>
        <v>0</v>
      </c>
      <c r="B5" s="311"/>
      <c r="C5" s="311"/>
      <c r="D5" s="311"/>
      <c r="E5" s="669"/>
      <c r="F5" s="181"/>
      <c r="G5" s="90"/>
    </row>
    <row r="6" spans="1:7" ht="3" customHeight="1">
      <c r="A6" s="657"/>
      <c r="B6" s="658"/>
      <c r="C6" s="658"/>
      <c r="D6" s="658"/>
      <c r="E6" s="659"/>
      <c r="F6" s="180"/>
      <c r="G6" s="90"/>
    </row>
    <row r="7" spans="1:7" ht="15">
      <c r="A7" s="608" t="s">
        <v>246</v>
      </c>
      <c r="B7" s="650"/>
      <c r="C7" s="651"/>
      <c r="D7" s="150">
        <f>Planowanie!B26-1</f>
        <v>-1</v>
      </c>
      <c r="E7" s="150">
        <f>Planowanie!B26</f>
        <v>0</v>
      </c>
      <c r="F7" s="182"/>
      <c r="G7" s="94"/>
    </row>
    <row r="8" spans="1:12" ht="15">
      <c r="A8" s="652" t="s">
        <v>238</v>
      </c>
      <c r="B8" s="653"/>
      <c r="C8" s="653"/>
      <c r="D8" s="97"/>
      <c r="E8" s="156"/>
      <c r="F8" s="25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60" t="str">
        <f>IF(AD1="edukacja","EDUKACJA - pola obowiązkowe: I, 1, 2, 3 oraz w zależności od charakteru zadania, właściwe dla 4 -10","zadanie nie dotyczy edukacji")</f>
        <v>zadanie nie dotyczy edukacji</v>
      </c>
      <c r="B9" s="443"/>
      <c r="C9" s="443"/>
      <c r="D9" s="443"/>
      <c r="E9" s="661"/>
      <c r="G9" s="63"/>
    </row>
    <row r="10" spans="1:18" ht="15">
      <c r="A10" s="151" t="s">
        <v>95</v>
      </c>
      <c r="B10" s="293" t="s">
        <v>200</v>
      </c>
      <c r="C10" s="293"/>
      <c r="D10" s="235">
        <v>0</v>
      </c>
      <c r="E10" s="154"/>
      <c r="F10" s="183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51" t="s">
        <v>96</v>
      </c>
      <c r="B11" s="293" t="s">
        <v>201</v>
      </c>
      <c r="C11" s="293"/>
      <c r="D11" s="235">
        <v>0</v>
      </c>
      <c r="E11" s="155"/>
      <c r="F11" s="183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51" t="s">
        <v>97</v>
      </c>
      <c r="B12" s="293" t="s">
        <v>202</v>
      </c>
      <c r="C12" s="293"/>
      <c r="D12" s="235">
        <v>0</v>
      </c>
      <c r="E12" s="155"/>
      <c r="F12" s="183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51" t="s">
        <v>99</v>
      </c>
      <c r="B13" s="287" t="s">
        <v>124</v>
      </c>
      <c r="C13" s="656"/>
      <c r="D13" s="235">
        <v>0</v>
      </c>
      <c r="E13" s="238">
        <f>'Kosztorys (zał.1)'!I10</f>
        <v>0</v>
      </c>
      <c r="F13" s="184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51" t="s">
        <v>100</v>
      </c>
      <c r="B14" s="287" t="s">
        <v>125</v>
      </c>
      <c r="C14" s="288"/>
      <c r="D14" s="235">
        <v>0</v>
      </c>
      <c r="E14" s="177"/>
      <c r="F14" s="184"/>
      <c r="G14" s="63"/>
      <c r="H14" s="63"/>
      <c r="I14" s="63"/>
    </row>
    <row r="15" spans="1:14" ht="15" customHeight="1">
      <c r="A15" s="151" t="s">
        <v>101</v>
      </c>
      <c r="B15" s="287" t="s">
        <v>98</v>
      </c>
      <c r="C15" s="656"/>
      <c r="D15" s="239">
        <v>0</v>
      </c>
      <c r="E15" s="237">
        <f>'Kosztorys (zał.1)'!I11</f>
        <v>0</v>
      </c>
      <c r="F15" s="184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51" t="s">
        <v>142</v>
      </c>
      <c r="B16" s="287" t="s">
        <v>204</v>
      </c>
      <c r="C16" s="656"/>
      <c r="D16" s="239">
        <v>0</v>
      </c>
      <c r="E16" s="237">
        <f>'Kosztorys (zał.1)'!I12</f>
        <v>0</v>
      </c>
      <c r="F16" s="184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51" t="s">
        <v>107</v>
      </c>
      <c r="B17" s="287" t="s">
        <v>224</v>
      </c>
      <c r="C17" s="289"/>
      <c r="D17" s="235">
        <v>0</v>
      </c>
      <c r="E17" s="177"/>
      <c r="F17" s="184"/>
      <c r="G17" s="63"/>
      <c r="H17" s="63"/>
      <c r="I17" s="63"/>
    </row>
    <row r="18" spans="1:14" ht="15" customHeight="1">
      <c r="A18" s="151" t="s">
        <v>108</v>
      </c>
      <c r="B18" s="287" t="s">
        <v>295</v>
      </c>
      <c r="C18" s="656"/>
      <c r="D18" s="235">
        <v>0</v>
      </c>
      <c r="E18" s="237">
        <f>'Kosztorys (zał.1)'!I9</f>
        <v>0</v>
      </c>
      <c r="F18" s="184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51" t="s">
        <v>231</v>
      </c>
      <c r="B19" s="287" t="s">
        <v>306</v>
      </c>
      <c r="C19" s="656"/>
      <c r="D19" s="239">
        <v>0</v>
      </c>
      <c r="E19" s="237">
        <f>'Kosztorys (zał.1)'!I13</f>
        <v>0</v>
      </c>
      <c r="F19" s="184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2" t="str">
        <f>IF(AD1="mieszkalnictwo","MIESZKALNICTWO - pola obowiązkowe: I, oraz w zależności od charakteru zadania 11 - 12","zadanie nie dotyczy mieszkalnictwa")</f>
        <v>zadanie nie dotyczy mieszkalnictwa</v>
      </c>
      <c r="B20" s="673"/>
      <c r="C20" s="673"/>
      <c r="D20" s="674"/>
      <c r="E20" s="675"/>
      <c r="F20" s="184"/>
      <c r="G20" s="63"/>
      <c r="H20" s="63"/>
      <c r="I20" s="63"/>
    </row>
    <row r="21" spans="1:14" ht="15">
      <c r="A21" s="153" t="s">
        <v>232</v>
      </c>
      <c r="B21" s="287" t="s">
        <v>126</v>
      </c>
      <c r="C21" s="289"/>
      <c r="D21" s="239">
        <v>0</v>
      </c>
      <c r="E21" s="248">
        <v>0</v>
      </c>
      <c r="F21" s="184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53" t="s">
        <v>233</v>
      </c>
      <c r="B22" s="680" t="s">
        <v>307</v>
      </c>
      <c r="C22" s="681"/>
      <c r="D22" s="239">
        <v>0</v>
      </c>
      <c r="E22" s="237">
        <f>'Kosztorys (zał.1)'!I14</f>
        <v>0</v>
      </c>
      <c r="F22" s="184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54" t="str">
        <f>IF(AD1="Praca","PRACA - pola obowiązkowe: I, 13 - 15 oraz w zależności od charakteru zadania 16 - 17","zadanie nie dotyczy pracy")</f>
        <v>zadanie nie dotyczy pracy</v>
      </c>
      <c r="B23" s="655"/>
      <c r="C23" s="655"/>
      <c r="D23" s="655"/>
      <c r="E23" s="655"/>
      <c r="F23" s="184"/>
      <c r="G23" s="63"/>
      <c r="H23" s="60"/>
      <c r="I23" s="60"/>
      <c r="J23" s="1"/>
      <c r="K23" s="60"/>
      <c r="L23" s="1"/>
      <c r="M23" s="1"/>
      <c r="N23" s="1"/>
      <c r="O23" s="179"/>
    </row>
    <row r="24" spans="1:22" s="13" customFormat="1" ht="15.75">
      <c r="A24" s="284" t="s">
        <v>141</v>
      </c>
      <c r="B24" s="678"/>
      <c r="C24" s="679"/>
      <c r="D24" s="152">
        <f>SUM(D25:D26)</f>
        <v>0</v>
      </c>
      <c r="E24" s="676"/>
      <c r="F24" s="184"/>
      <c r="G24" s="63"/>
      <c r="H24" s="60"/>
      <c r="I24" s="60"/>
      <c r="J24" s="1"/>
      <c r="K24" s="60"/>
      <c r="L24" s="1"/>
      <c r="M24" s="1"/>
      <c r="N24" s="1"/>
      <c r="O24" s="179"/>
      <c r="R24" s="290"/>
      <c r="S24" s="291"/>
      <c r="T24" s="291"/>
      <c r="U24" s="291"/>
      <c r="V24" s="291"/>
    </row>
    <row r="25" spans="1:15" s="13" customFormat="1" ht="15">
      <c r="A25" s="153" t="s">
        <v>239</v>
      </c>
      <c r="B25" s="321" t="s">
        <v>236</v>
      </c>
      <c r="C25" s="317"/>
      <c r="D25" s="239">
        <v>0</v>
      </c>
      <c r="E25" s="677"/>
      <c r="F25" s="184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9"/>
    </row>
    <row r="26" spans="1:15" s="13" customFormat="1" ht="15">
      <c r="A26" s="153" t="s">
        <v>240</v>
      </c>
      <c r="B26" s="322" t="s">
        <v>237</v>
      </c>
      <c r="C26" s="321"/>
      <c r="D26" s="239">
        <v>0</v>
      </c>
      <c r="E26" s="677"/>
      <c r="F26" s="184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9"/>
    </row>
    <row r="27" spans="1:15" s="13" customFormat="1" ht="15.75" thickBot="1">
      <c r="A27" s="153" t="s">
        <v>241</v>
      </c>
      <c r="B27" s="317" t="s">
        <v>203</v>
      </c>
      <c r="C27" s="317"/>
      <c r="D27" s="239">
        <v>0</v>
      </c>
      <c r="E27" s="677"/>
      <c r="F27" s="184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9"/>
    </row>
    <row r="28" spans="1:14" ht="30" customHeight="1" thickBot="1">
      <c r="A28" s="153" t="s">
        <v>242</v>
      </c>
      <c r="B28" s="287" t="s">
        <v>303</v>
      </c>
      <c r="C28" s="289"/>
      <c r="D28" s="239">
        <v>0</v>
      </c>
      <c r="E28" s="238">
        <f>'Kosztorys (zał.1)'!I15</f>
        <v>0</v>
      </c>
      <c r="F28" s="184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53" t="s">
        <v>243</v>
      </c>
      <c r="B29" s="287" t="s">
        <v>304</v>
      </c>
      <c r="C29" s="289"/>
      <c r="D29" s="239">
        <v>0</v>
      </c>
      <c r="E29" s="238">
        <f>'Kosztorys (zał.1)'!I16</f>
        <v>0</v>
      </c>
      <c r="F29" s="184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86" t="s">
        <v>127</v>
      </c>
      <c r="B30" s="687"/>
      <c r="C30" s="688"/>
      <c r="D30" s="157">
        <f>D18+D19+D28</f>
        <v>0</v>
      </c>
      <c r="E30" s="158">
        <f>E18+E19+E22+E28</f>
        <v>0</v>
      </c>
      <c r="F30" s="184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84" t="str">
        <f>IF(AD1="zdrowie","ZDROWIE - pola obowiązkowe: I oraz w zależności od charakteru zadania 18","zadanie nie dotyczy zdrowia")</f>
        <v>zadanie nie dotyczy zdrowia</v>
      </c>
      <c r="B31" s="685"/>
      <c r="C31" s="685"/>
      <c r="D31" s="685"/>
      <c r="E31" s="338"/>
      <c r="F31" s="184"/>
      <c r="G31" s="63"/>
    </row>
    <row r="32" spans="1:14" ht="15" customHeight="1" thickBot="1">
      <c r="A32" s="153" t="s">
        <v>244</v>
      </c>
      <c r="B32" s="287" t="s">
        <v>305</v>
      </c>
      <c r="C32" s="287"/>
      <c r="D32" s="235">
        <v>0</v>
      </c>
      <c r="E32" s="238">
        <f>'Kosztorys (zał.1)'!I17</f>
        <v>0</v>
      </c>
      <c r="F32" s="184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4" t="s">
        <v>95</v>
      </c>
      <c r="B33" s="665"/>
      <c r="C33" s="665"/>
      <c r="D33" s="665"/>
      <c r="E33" s="666"/>
      <c r="F33" s="184"/>
    </row>
    <row r="34" spans="1:5" ht="15">
      <c r="A34" s="682"/>
      <c r="B34" s="683"/>
      <c r="C34" s="683"/>
      <c r="D34" s="683"/>
      <c r="E34" s="683"/>
    </row>
  </sheetData>
  <sheetProtection password="CC5E" sheet="1"/>
  <mergeCells count="37">
    <mergeCell ref="A34:E34"/>
    <mergeCell ref="B27:C27"/>
    <mergeCell ref="B26:C26"/>
    <mergeCell ref="A31:E31"/>
    <mergeCell ref="B29:C29"/>
    <mergeCell ref="A30:C30"/>
    <mergeCell ref="B14:C14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A24:C24"/>
    <mergeCell ref="B25:C25"/>
    <mergeCell ref="B28:C28"/>
    <mergeCell ref="B22:C22"/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  <mergeCell ref="B17:C17"/>
    <mergeCell ref="A6:E6"/>
    <mergeCell ref="A9:E9"/>
    <mergeCell ref="B10:C10"/>
    <mergeCell ref="B11:C11"/>
    <mergeCell ref="B12:C12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8.28125" style="193" customWidth="1"/>
    <col min="2" max="16384" width="9.140625" style="194" customWidth="1"/>
  </cols>
  <sheetData>
    <row r="1" ht="46.5" customHeight="1">
      <c r="A1" s="191" t="s">
        <v>332</v>
      </c>
    </row>
    <row r="2" ht="24.75" customHeight="1" thickBot="1">
      <c r="A2" s="192" t="s">
        <v>263</v>
      </c>
    </row>
    <row r="3" ht="100.5" thickBot="1">
      <c r="A3" s="202" t="s">
        <v>312</v>
      </c>
    </row>
    <row r="4" ht="18.75" thickBot="1">
      <c r="A4" s="192" t="s">
        <v>131</v>
      </c>
    </row>
    <row r="5" ht="29.25" thickBot="1">
      <c r="A5" s="202" t="s">
        <v>268</v>
      </c>
    </row>
    <row r="6" spans="1:6" ht="24.75" customHeight="1" thickBot="1">
      <c r="A6" s="192" t="s">
        <v>267</v>
      </c>
      <c r="B6" s="252"/>
      <c r="F6" s="192"/>
    </row>
    <row r="7" spans="1:6" ht="65.25" customHeight="1">
      <c r="A7" s="203" t="s">
        <v>313</v>
      </c>
      <c r="F7" s="278"/>
    </row>
    <row r="8" spans="1:6" ht="33" customHeight="1" thickBot="1">
      <c r="A8" s="204" t="s">
        <v>314</v>
      </c>
      <c r="F8" s="278"/>
    </row>
    <row r="9" spans="1:2" ht="24.75" customHeight="1" thickBot="1">
      <c r="A9" s="192" t="s">
        <v>266</v>
      </c>
      <c r="B9" s="252"/>
    </row>
    <row r="10" ht="71.25">
      <c r="A10" s="200" t="s">
        <v>0</v>
      </c>
    </row>
    <row r="11" ht="72" thickBot="1">
      <c r="A11" s="201" t="s">
        <v>1</v>
      </c>
    </row>
    <row r="12" ht="24.75" customHeight="1" thickBot="1">
      <c r="A12" s="192" t="s">
        <v>269</v>
      </c>
    </row>
    <row r="13" ht="29.25" thickBot="1">
      <c r="A13" s="202" t="s">
        <v>315</v>
      </c>
    </row>
    <row r="14" ht="24.75" customHeight="1" thickBot="1">
      <c r="A14" s="192" t="s">
        <v>270</v>
      </c>
    </row>
    <row r="15" ht="75" customHeight="1" thickBot="1">
      <c r="A15" s="202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BA1">
      <selection activeCell="A1" sqref="A1:AZ65536"/>
    </sheetView>
  </sheetViews>
  <sheetFormatPr defaultColWidth="9.140625" defaultRowHeight="15"/>
  <cols>
    <col min="1" max="1" width="46.00390625" style="99" hidden="1" customWidth="1"/>
    <col min="2" max="26" width="9.140625" style="99" hidden="1" customWidth="1"/>
    <col min="27" max="52" width="0" style="99" hidden="1" customWidth="1"/>
    <col min="53" max="16384" width="9.140625" style="99" customWidth="1"/>
  </cols>
  <sheetData>
    <row r="1" spans="1:10" ht="15">
      <c r="A1" s="98" t="s">
        <v>8</v>
      </c>
      <c r="B1" s="99">
        <f>IF(Planowanie!E8="",0,1)</f>
        <v>0</v>
      </c>
      <c r="C1" s="99" t="e">
        <f>AND(#REF!&gt;0,#REF!&gt;0,#REF!&gt;0)</f>
        <v>#REF!</v>
      </c>
      <c r="D1" s="99" t="e">
        <f>AND(#REF!=0,#REF!=0,#REF!=0)</f>
        <v>#REF!</v>
      </c>
      <c r="E1" s="99" t="e">
        <f aca="true" t="shared" si="0" ref="E1:E15">IF(C1=TRUE,1,0)</f>
        <v>#REF!</v>
      </c>
      <c r="F1" s="99" t="e">
        <f aca="true" t="shared" si="1" ref="F1:F15">IF(D1=FALSE,1,0)</f>
        <v>#REF!</v>
      </c>
      <c r="G1" s="99" t="e">
        <f>IF('Spr. wydatki (zał.1)'!#REF!&gt;'Spr. wydatki (zał.1)'!#REF!,0,1)</f>
        <v>#REF!</v>
      </c>
      <c r="I1" s="99">
        <f>IF(Sprawozdanie!A14&gt;"",1,0)</f>
        <v>0</v>
      </c>
      <c r="J1" s="99">
        <f>IF(Sprawozdanie!A16&gt;"",1,0)</f>
        <v>0</v>
      </c>
    </row>
    <row r="2" spans="1:10" ht="15">
      <c r="A2" s="98" t="s">
        <v>9</v>
      </c>
      <c r="B2" s="99">
        <f>IF(Planowanie!E9="",0,1)</f>
        <v>0</v>
      </c>
      <c r="C2" s="99" t="e">
        <f>AND(#REF!&gt;0,#REF!&gt;0,#REF!&gt;0)</f>
        <v>#REF!</v>
      </c>
      <c r="D2" s="99" t="e">
        <f>AND(#REF!=0,#REF!=0,#REF!=0)</f>
        <v>#REF!</v>
      </c>
      <c r="E2" s="99" t="e">
        <f t="shared" si="0"/>
        <v>#REF!</v>
      </c>
      <c r="F2" s="99" t="e">
        <f t="shared" si="1"/>
        <v>#REF!</v>
      </c>
      <c r="G2" s="99" t="e">
        <f>IF('Spr. wydatki (zał.1)'!#REF!&gt;'Spr. wydatki (zał.1)'!#REF!,0,1)</f>
        <v>#REF!</v>
      </c>
      <c r="I2" s="99">
        <f>IF(Sprawozdanie!A17&gt;"",1,0)</f>
        <v>0</v>
      </c>
      <c r="J2" s="99">
        <f>IF(Sprawozdanie!A19&gt;"",1,0)</f>
        <v>0</v>
      </c>
    </row>
    <row r="3" spans="1:10" ht="15">
      <c r="A3" s="98" t="s">
        <v>10</v>
      </c>
      <c r="B3" s="99">
        <f>IF(Planowanie!E10="",0,1)</f>
        <v>0</v>
      </c>
      <c r="C3" s="99" t="e">
        <f>AND(#REF!&gt;0,#REF!&gt;0,#REF!&gt;0)</f>
        <v>#REF!</v>
      </c>
      <c r="D3" s="99" t="e">
        <f>AND(#REF!=0,#REF!=0,#REF!=0)</f>
        <v>#REF!</v>
      </c>
      <c r="E3" s="99" t="e">
        <f t="shared" si="0"/>
        <v>#REF!</v>
      </c>
      <c r="F3" s="99" t="e">
        <f t="shared" si="1"/>
        <v>#REF!</v>
      </c>
      <c r="G3" s="99" t="e">
        <f>IF('Spr. wydatki (zał.1)'!#REF!&gt;'Spr. wydatki (zał.1)'!#REF!,0,1)</f>
        <v>#REF!</v>
      </c>
      <c r="I3" s="99">
        <f>IF(Sprawozdanie!A20&gt;"",1,0)</f>
        <v>0</v>
      </c>
      <c r="J3" s="99">
        <f>IF(Sprawozdanie!A22&gt;"",1,0)</f>
        <v>0</v>
      </c>
    </row>
    <row r="4" spans="2:10" ht="15">
      <c r="B4" s="99">
        <f>IF(Planowanie!E11="",0,1)</f>
        <v>0</v>
      </c>
      <c r="C4" s="99" t="e">
        <f>AND(#REF!&gt;0,#REF!&gt;0,#REF!&gt;0)</f>
        <v>#REF!</v>
      </c>
      <c r="D4" s="99" t="e">
        <f>AND(#REF!=0,#REF!=0,#REF!=0)</f>
        <v>#REF!</v>
      </c>
      <c r="E4" s="99" t="e">
        <f t="shared" si="0"/>
        <v>#REF!</v>
      </c>
      <c r="F4" s="99" t="e">
        <f t="shared" si="1"/>
        <v>#REF!</v>
      </c>
      <c r="G4" s="99" t="e">
        <f>IF('Spr. wydatki (zał.1)'!#REF!&gt;'Spr. wydatki (zał.1)'!#REF!,0,1)</f>
        <v>#REF!</v>
      </c>
      <c r="I4" s="99">
        <f>IF(Sprawozdanie!A23&gt;"",1,0)</f>
        <v>0</v>
      </c>
      <c r="J4" s="99">
        <f>IF(Sprawozdanie!A25&gt;"",1,0)</f>
        <v>0</v>
      </c>
    </row>
    <row r="5" spans="1:10" ht="15">
      <c r="A5" s="98" t="s">
        <v>11</v>
      </c>
      <c r="B5" s="99">
        <f>IF(Planowanie!E12="",0,1)</f>
        <v>0</v>
      </c>
      <c r="C5" s="99" t="e">
        <f>AND(#REF!&gt;0,#REF!&gt;0,#REF!&gt;0)</f>
        <v>#REF!</v>
      </c>
      <c r="D5" s="99" t="e">
        <f>AND(#REF!=0,#REF!=0,#REF!=0)</f>
        <v>#REF!</v>
      </c>
      <c r="E5" s="99" t="e">
        <f t="shared" si="0"/>
        <v>#REF!</v>
      </c>
      <c r="F5" s="99" t="e">
        <f t="shared" si="1"/>
        <v>#REF!</v>
      </c>
      <c r="G5" s="99" t="e">
        <f>IF('Spr. wydatki (zał.1)'!#REF!&gt;'Spr. wydatki (zał.1)'!#REF!,0,1)</f>
        <v>#REF!</v>
      </c>
      <c r="I5" s="99">
        <f>IF(Sprawozdanie!A26&gt;"",1,0)</f>
        <v>0</v>
      </c>
      <c r="J5" s="99">
        <f>IF(Sprawozdanie!A28&gt;"",1,0)</f>
        <v>0</v>
      </c>
    </row>
    <row r="6" spans="1:10" ht="15">
      <c r="A6" s="98" t="s">
        <v>12</v>
      </c>
      <c r="B6" s="99">
        <f>IF(Planowanie!E13="",0,1)</f>
        <v>0</v>
      </c>
      <c r="C6" s="99" t="e">
        <f>AND(#REF!&gt;0,#REF!&gt;0,#REF!&gt;0)</f>
        <v>#REF!</v>
      </c>
      <c r="D6" s="99" t="e">
        <f>AND(#REF!=0,#REF!=0,#REF!=0)</f>
        <v>#REF!</v>
      </c>
      <c r="E6" s="99" t="e">
        <f t="shared" si="0"/>
        <v>#REF!</v>
      </c>
      <c r="F6" s="99" t="e">
        <f t="shared" si="1"/>
        <v>#REF!</v>
      </c>
      <c r="G6" s="99" t="e">
        <f>IF('Spr. wydatki (zał.1)'!#REF!&gt;'Spr. wydatki (zał.1)'!#REF!,0,1)</f>
        <v>#REF!</v>
      </c>
      <c r="I6" s="99">
        <f>IF(Sprawozdanie!A29&gt;"",1,0)</f>
        <v>0</v>
      </c>
      <c r="J6" s="99">
        <f>IF(Sprawozdanie!A31&gt;"",1,0)</f>
        <v>0</v>
      </c>
    </row>
    <row r="7" spans="2:10" ht="15">
      <c r="B7" s="99">
        <f>IF(Planowanie!E14="",0,1)</f>
        <v>0</v>
      </c>
      <c r="C7" s="99" t="e">
        <f>AND(#REF!&gt;0,#REF!&gt;0,#REF!&gt;0)</f>
        <v>#REF!</v>
      </c>
      <c r="D7" s="99" t="e">
        <f>AND(#REF!=0,#REF!=0,#REF!=0)</f>
        <v>#REF!</v>
      </c>
      <c r="E7" s="99" t="e">
        <f t="shared" si="0"/>
        <v>#REF!</v>
      </c>
      <c r="F7" s="99" t="e">
        <f t="shared" si="1"/>
        <v>#REF!</v>
      </c>
      <c r="G7" s="99" t="e">
        <f>IF('Spr. wydatki (zał.1)'!#REF!&gt;'Spr. wydatki (zał.1)'!#REF!,0,1)</f>
        <v>#REF!</v>
      </c>
      <c r="I7" s="99">
        <f>IF(Sprawozdanie!A32&gt;"",1,0)</f>
        <v>0</v>
      </c>
      <c r="J7" s="99">
        <f>IF(Sprawozdanie!A34&gt;"",1,0)</f>
        <v>0</v>
      </c>
    </row>
    <row r="8" spans="1:10" ht="15">
      <c r="A8" s="98" t="s">
        <v>104</v>
      </c>
      <c r="B8" s="99">
        <f>IF(Planowanie!E15="",0,1)</f>
        <v>0</v>
      </c>
      <c r="C8" s="99" t="e">
        <f>AND(#REF!&gt;0,#REF!&gt;0,#REF!&gt;0)</f>
        <v>#REF!</v>
      </c>
      <c r="D8" s="99" t="e">
        <f>AND(#REF!=0,#REF!=0,#REF!=0)</f>
        <v>#REF!</v>
      </c>
      <c r="E8" s="99" t="e">
        <f t="shared" si="0"/>
        <v>#REF!</v>
      </c>
      <c r="F8" s="99" t="e">
        <f t="shared" si="1"/>
        <v>#REF!</v>
      </c>
      <c r="G8" s="99" t="e">
        <f>IF('Spr. wydatki (zał.1)'!#REF!&gt;'Spr. wydatki (zał.1)'!#REF!,0,1)</f>
        <v>#REF!</v>
      </c>
      <c r="I8" s="99">
        <f>IF(Sprawozdanie!A35&gt;"",1,0)</f>
        <v>0</v>
      </c>
      <c r="J8" s="99">
        <f>IF(Sprawozdanie!A37&gt;"",1,0)</f>
        <v>0</v>
      </c>
    </row>
    <row r="9" spans="1:10" ht="15">
      <c r="A9" s="98" t="s">
        <v>69</v>
      </c>
      <c r="B9" s="99">
        <f>IF(Planowanie!E16="",0,1)</f>
        <v>0</v>
      </c>
      <c r="C9" s="99" t="e">
        <f>AND(#REF!&gt;0,#REF!&gt;0,#REF!&gt;0)</f>
        <v>#REF!</v>
      </c>
      <c r="D9" s="99" t="e">
        <f>AND(#REF!=0,#REF!=0,#REF!=0)</f>
        <v>#REF!</v>
      </c>
      <c r="E9" s="99" t="e">
        <f t="shared" si="0"/>
        <v>#REF!</v>
      </c>
      <c r="F9" s="99" t="e">
        <f t="shared" si="1"/>
        <v>#REF!</v>
      </c>
      <c r="G9" s="99" t="e">
        <f>IF('Spr. wydatki (zał.1)'!#REF!&gt;'Spr. wydatki (zał.1)'!#REF!,0,1)</f>
        <v>#REF!</v>
      </c>
      <c r="I9" s="99">
        <f>IF(Sprawozdanie!A38&gt;"",1,0)</f>
        <v>0</v>
      </c>
      <c r="J9" s="99">
        <f>IF(Sprawozdanie!A40&gt;"",1,0)</f>
        <v>0</v>
      </c>
    </row>
    <row r="10" spans="1:10" ht="15">
      <c r="A10" s="98" t="s">
        <v>70</v>
      </c>
      <c r="B10" s="99">
        <f>IF(Planowanie!E17="",0,1)</f>
        <v>0</v>
      </c>
      <c r="C10" s="99" t="e">
        <f>AND(#REF!&gt;0,#REF!&gt;0,#REF!&gt;0)</f>
        <v>#REF!</v>
      </c>
      <c r="D10" s="99" t="e">
        <f>AND(#REF!=0,#REF!=0,#REF!=0)</f>
        <v>#REF!</v>
      </c>
      <c r="E10" s="99" t="e">
        <f t="shared" si="0"/>
        <v>#REF!</v>
      </c>
      <c r="F10" s="99" t="e">
        <f t="shared" si="1"/>
        <v>#REF!</v>
      </c>
      <c r="G10" s="99" t="e">
        <f>IF('Spr. wydatki (zał.1)'!#REF!&gt;'Spr. wydatki (zał.1)'!#REF!,0,1)</f>
        <v>#REF!</v>
      </c>
      <c r="I10" s="99">
        <f>IF(Sprawozdanie!A41&gt;"",1,0)</f>
        <v>0</v>
      </c>
      <c r="J10" s="99">
        <f>IF(Sprawozdanie!A43&gt;"",1,0)</f>
        <v>0</v>
      </c>
    </row>
    <row r="11" spans="1:10" ht="15">
      <c r="A11" s="98" t="s">
        <v>71</v>
      </c>
      <c r="B11" s="99">
        <f>IF(Planowanie!E18="",0,1)</f>
        <v>0</v>
      </c>
      <c r="C11" s="99" t="e">
        <f>AND(#REF!&gt;0,#REF!&gt;0,#REF!&gt;0)</f>
        <v>#REF!</v>
      </c>
      <c r="D11" s="99" t="e">
        <f>AND(#REF!=0,#REF!=0,#REF!=0)</f>
        <v>#REF!</v>
      </c>
      <c r="E11" s="99" t="e">
        <f t="shared" si="0"/>
        <v>#REF!</v>
      </c>
      <c r="F11" s="99" t="e">
        <f t="shared" si="1"/>
        <v>#REF!</v>
      </c>
      <c r="G11" s="99">
        <f>IF('Spr. wydatki (zał.1)'!C12&gt;'Spr. wydatki (zał.1)'!F12,0,1)</f>
        <v>1</v>
      </c>
      <c r="I11" s="99">
        <f>IF(Sprawozdanie!A44&gt;"",1,0)</f>
        <v>0</v>
      </c>
      <c r="J11" s="99">
        <f>IF(Sprawozdanie!A46&gt;"",1,0)</f>
        <v>0</v>
      </c>
    </row>
    <row r="12" spans="1:10" ht="15">
      <c r="A12" s="98" t="s">
        <v>103</v>
      </c>
      <c r="B12" s="99">
        <f>IF(Planowanie!E19="",0,1)</f>
        <v>0</v>
      </c>
      <c r="C12" s="99" t="e">
        <f>AND(#REF!&gt;0,#REF!&gt;0,#REF!&gt;0)</f>
        <v>#REF!</v>
      </c>
      <c r="D12" s="99" t="e">
        <f>AND(#REF!=0,#REF!=0,#REF!=0)</f>
        <v>#REF!</v>
      </c>
      <c r="E12" s="99" t="e">
        <f t="shared" si="0"/>
        <v>#REF!</v>
      </c>
      <c r="F12" s="99" t="e">
        <f t="shared" si="1"/>
        <v>#REF!</v>
      </c>
      <c r="G12" s="99">
        <f>IF('Spr. wydatki (zał.1)'!C13&gt;'Spr. wydatki (zał.1)'!F13,0,1)</f>
        <v>1</v>
      </c>
      <c r="I12" s="99">
        <f>IF(Sprawozdanie!A47&gt;"",1,0)</f>
        <v>0</v>
      </c>
      <c r="J12" s="99">
        <f>IF(Sprawozdanie!A49&gt;"",1,0)</f>
        <v>0</v>
      </c>
    </row>
    <row r="13" spans="1:10" ht="15">
      <c r="A13" s="100" t="s">
        <v>4</v>
      </c>
      <c r="B13" s="99">
        <f>IF(Planowanie!E20="",0,1)</f>
        <v>0</v>
      </c>
      <c r="C13" s="99" t="e">
        <f>AND(#REF!&gt;0,#REF!&gt;0,#REF!&gt;0)</f>
        <v>#REF!</v>
      </c>
      <c r="D13" s="99" t="e">
        <f>AND(#REF!=0,#REF!=0,#REF!=0)</f>
        <v>#REF!</v>
      </c>
      <c r="E13" s="99" t="e">
        <f t="shared" si="0"/>
        <v>#REF!</v>
      </c>
      <c r="F13" s="99" t="e">
        <f t="shared" si="1"/>
        <v>#REF!</v>
      </c>
      <c r="G13" s="99">
        <f>IF('Spr. wydatki (zał.1)'!C14&gt;'Spr. wydatki (zał.1)'!F14,0,1)</f>
        <v>1</v>
      </c>
      <c r="I13" s="99">
        <f>IF(Sprawozdanie!A50&gt;"",1,0)</f>
        <v>0</v>
      </c>
      <c r="J13" s="99">
        <f>IF(Sprawozdanie!A52&gt;"",1,0)</f>
        <v>0</v>
      </c>
    </row>
    <row r="14" spans="1:11" ht="15">
      <c r="A14" s="101" t="s">
        <v>13</v>
      </c>
      <c r="B14" s="99">
        <f>SUM(B1:B13)</f>
        <v>0</v>
      </c>
      <c r="C14" s="99" t="e">
        <f>AND(#REF!&gt;0,#REF!&gt;0,#REF!&gt;0)</f>
        <v>#REF!</v>
      </c>
      <c r="D14" s="99" t="e">
        <f>AND(#REF!=0,#REF!=0,#REF!=0)</f>
        <v>#REF!</v>
      </c>
      <c r="E14" s="99" t="e">
        <f t="shared" si="0"/>
        <v>#REF!</v>
      </c>
      <c r="F14" s="99" t="e">
        <f t="shared" si="1"/>
        <v>#REF!</v>
      </c>
      <c r="G14" s="99">
        <f>IF('Spr. wydatki (zał.1)'!C15&gt;'Spr. wydatki (zał.1)'!F15,0,1)</f>
        <v>1</v>
      </c>
      <c r="I14" s="99">
        <f>SUM(I1:I13)</f>
        <v>0</v>
      </c>
      <c r="J14" s="99">
        <f>SUM(J1:J13)</f>
        <v>0</v>
      </c>
      <c r="K14" s="99">
        <f>IF(Sprawozdanie!A10&gt;"",1,0)</f>
        <v>0</v>
      </c>
    </row>
    <row r="15" spans="1:9" ht="15">
      <c r="A15" s="101" t="s">
        <v>14</v>
      </c>
      <c r="C15" s="99" t="e">
        <f>AND(#REF!&gt;0,#REF!&gt;0,#REF!&gt;0)</f>
        <v>#REF!</v>
      </c>
      <c r="D15" s="99" t="e">
        <f>AND(#REF!=0,#REF!=0,#REF!=0)</f>
        <v>#REF!</v>
      </c>
      <c r="E15" s="99" t="e">
        <f t="shared" si="0"/>
        <v>#REF!</v>
      </c>
      <c r="F15" s="99" t="e">
        <f t="shared" si="1"/>
        <v>#REF!</v>
      </c>
      <c r="G15" s="99">
        <f>IF('Spr. wydatki (zał.1)'!C16&gt;'Spr. wydatki (zał.1)'!F16,0,1)</f>
        <v>1</v>
      </c>
      <c r="I15" s="99" t="b">
        <f>AND(I14=J14,K14&gt;0)</f>
        <v>0</v>
      </c>
    </row>
    <row r="16" spans="1:7" ht="15">
      <c r="A16" s="101" t="s">
        <v>15</v>
      </c>
      <c r="E16" s="99" t="e">
        <f>SUM(E1:E15)</f>
        <v>#REF!</v>
      </c>
      <c r="F16" s="99" t="e">
        <f>SUM(F1:F15)</f>
        <v>#REF!</v>
      </c>
      <c r="G16" s="99" t="e">
        <f>SUM(G1:G15)</f>
        <v>#REF!</v>
      </c>
    </row>
    <row r="17" ht="15">
      <c r="A17" s="101" t="s">
        <v>139</v>
      </c>
    </row>
    <row r="18" ht="15">
      <c r="A18" s="101" t="s">
        <v>140</v>
      </c>
    </row>
    <row r="19" ht="15">
      <c r="A19" s="101" t="s">
        <v>16</v>
      </c>
    </row>
    <row r="20" ht="15">
      <c r="A20" s="101" t="s">
        <v>17</v>
      </c>
    </row>
    <row r="21" ht="15">
      <c r="A21" s="101" t="s">
        <v>18</v>
      </c>
    </row>
    <row r="22" ht="15">
      <c r="A22" s="101" t="s">
        <v>19</v>
      </c>
    </row>
    <row r="23" ht="15">
      <c r="A23" s="101" t="s">
        <v>20</v>
      </c>
    </row>
    <row r="24" ht="15">
      <c r="A24" s="101" t="s">
        <v>21</v>
      </c>
    </row>
    <row r="25" ht="15">
      <c r="A25" s="101" t="s">
        <v>22</v>
      </c>
    </row>
    <row r="26" ht="15">
      <c r="A26" s="101" t="s">
        <v>119</v>
      </c>
    </row>
    <row r="27" ht="15">
      <c r="A27" s="101" t="s">
        <v>120</v>
      </c>
    </row>
    <row r="28" ht="15">
      <c r="A28" s="100" t="s">
        <v>5</v>
      </c>
    </row>
    <row r="29" ht="15">
      <c r="A29" s="99" t="s">
        <v>35</v>
      </c>
    </row>
    <row r="30" ht="15">
      <c r="A30" s="99" t="s">
        <v>34</v>
      </c>
    </row>
    <row r="31" ht="15">
      <c r="A31" s="99" t="s">
        <v>33</v>
      </c>
    </row>
    <row r="32" ht="15">
      <c r="A32" s="99" t="s">
        <v>32</v>
      </c>
    </row>
    <row r="35" ht="15">
      <c r="A35" s="99" t="s">
        <v>117</v>
      </c>
    </row>
    <row r="36" ht="15">
      <c r="A36" s="99" t="s">
        <v>118</v>
      </c>
    </row>
    <row r="37" ht="15">
      <c r="A37" s="100" t="s">
        <v>6</v>
      </c>
    </row>
    <row r="38" ht="15">
      <c r="A38" s="102" t="s">
        <v>136</v>
      </c>
    </row>
    <row r="39" ht="15">
      <c r="A39" s="102" t="s">
        <v>137</v>
      </c>
    </row>
    <row r="40" ht="15">
      <c r="A40" s="102" t="s">
        <v>23</v>
      </c>
    </row>
    <row r="41" ht="15">
      <c r="A41" s="99" t="s">
        <v>24</v>
      </c>
    </row>
    <row r="42" ht="15">
      <c r="A42" s="102" t="s">
        <v>25</v>
      </c>
    </row>
    <row r="43" ht="15">
      <c r="A43" s="99" t="s">
        <v>117</v>
      </c>
    </row>
    <row r="44" ht="15">
      <c r="A44" s="102" t="s">
        <v>26</v>
      </c>
    </row>
    <row r="45" ht="15">
      <c r="A45" s="100" t="s">
        <v>7</v>
      </c>
    </row>
    <row r="46" ht="15">
      <c r="A46" s="100"/>
    </row>
    <row r="47" ht="15">
      <c r="A47" s="100"/>
    </row>
    <row r="48" ht="15">
      <c r="A48" s="99" t="s">
        <v>27</v>
      </c>
    </row>
    <row r="49" ht="15">
      <c r="A49" s="99" t="s">
        <v>28</v>
      </c>
    </row>
    <row r="50" ht="15">
      <c r="A50" s="99" t="s">
        <v>29</v>
      </c>
    </row>
    <row r="51" ht="15">
      <c r="A51" s="99" t="s">
        <v>122</v>
      </c>
    </row>
    <row r="52" ht="15">
      <c r="A52" s="99" t="s">
        <v>30</v>
      </c>
    </row>
    <row r="53" ht="15">
      <c r="A53" s="99" t="s">
        <v>121</v>
      </c>
    </row>
    <row r="54" ht="15">
      <c r="A54" s="99" t="s">
        <v>31</v>
      </c>
    </row>
    <row r="55" ht="15">
      <c r="A55" s="99" t="s">
        <v>3</v>
      </c>
    </row>
    <row r="58" ht="15">
      <c r="A58" s="99" t="s">
        <v>36</v>
      </c>
    </row>
    <row r="59" ht="15">
      <c r="A59" s="99" t="s">
        <v>38</v>
      </c>
    </row>
    <row r="60" ht="15">
      <c r="A60" s="99" t="s">
        <v>37</v>
      </c>
    </row>
    <row r="61" ht="15">
      <c r="A61" s="99" t="s">
        <v>110</v>
      </c>
    </row>
    <row r="62" ht="15">
      <c r="A62" s="99" t="s">
        <v>39</v>
      </c>
    </row>
    <row r="63" ht="15">
      <c r="A63" s="103" t="s">
        <v>47</v>
      </c>
    </row>
    <row r="64" ht="15">
      <c r="A64" s="103" t="s">
        <v>64</v>
      </c>
    </row>
    <row r="65" ht="15">
      <c r="A65" s="103" t="s">
        <v>48</v>
      </c>
    </row>
    <row r="66" ht="15">
      <c r="A66" s="103" t="s">
        <v>49</v>
      </c>
    </row>
    <row r="67" ht="15">
      <c r="A67" s="103" t="s">
        <v>50</v>
      </c>
    </row>
    <row r="68" ht="15">
      <c r="A68" s="103" t="s">
        <v>51</v>
      </c>
    </row>
    <row r="69" ht="15">
      <c r="A69" s="103" t="s">
        <v>52</v>
      </c>
    </row>
    <row r="70" ht="15">
      <c r="A70" s="103" t="s">
        <v>53</v>
      </c>
    </row>
    <row r="71" ht="15">
      <c r="A71" s="103" t="s">
        <v>55</v>
      </c>
    </row>
    <row r="72" ht="15">
      <c r="A72" s="103" t="s">
        <v>56</v>
      </c>
    </row>
    <row r="73" ht="15">
      <c r="A73" s="103" t="s">
        <v>57</v>
      </c>
    </row>
    <row r="74" ht="15">
      <c r="A74" s="103" t="s">
        <v>58</v>
      </c>
    </row>
    <row r="75" ht="15">
      <c r="A75" s="103" t="s">
        <v>59</v>
      </c>
    </row>
    <row r="76" ht="15">
      <c r="A76" s="103" t="s">
        <v>60</v>
      </c>
    </row>
    <row r="77" ht="15">
      <c r="A77" s="103" t="s">
        <v>61</v>
      </c>
    </row>
    <row r="78" ht="15">
      <c r="A78" s="103" t="s">
        <v>62</v>
      </c>
    </row>
    <row r="79" ht="15">
      <c r="A79" s="103" t="s">
        <v>63</v>
      </c>
    </row>
    <row r="80" ht="15">
      <c r="A80" s="103" t="s">
        <v>54</v>
      </c>
    </row>
    <row r="82" ht="15">
      <c r="A82" s="99" t="s">
        <v>4</v>
      </c>
    </row>
    <row r="83" ht="15">
      <c r="A83" s="104" t="s">
        <v>116</v>
      </c>
    </row>
    <row r="84" ht="15">
      <c r="A84" s="104" t="s">
        <v>5</v>
      </c>
    </row>
    <row r="85" ht="15">
      <c r="A85" s="104" t="s">
        <v>112</v>
      </c>
    </row>
    <row r="86" ht="15">
      <c r="A86" s="104" t="s">
        <v>6</v>
      </c>
    </row>
    <row r="87" ht="15">
      <c r="A87" s="104" t="s">
        <v>113</v>
      </c>
    </row>
    <row r="88" ht="15">
      <c r="A88" s="104" t="s">
        <v>7</v>
      </c>
    </row>
    <row r="89" ht="15">
      <c r="A89" s="104" t="s">
        <v>114</v>
      </c>
    </row>
    <row r="90" ht="15">
      <c r="A90" s="104" t="s">
        <v>115</v>
      </c>
    </row>
    <row r="92" ht="15">
      <c r="A92" s="99" t="s">
        <v>41</v>
      </c>
    </row>
    <row r="93" ht="15">
      <c r="A93" s="99" t="s">
        <v>68</v>
      </c>
    </row>
    <row r="94" ht="15">
      <c r="A94" s="99" t="s">
        <v>67</v>
      </c>
    </row>
    <row r="96" spans="1:2" ht="15">
      <c r="A96" s="98" t="s">
        <v>104</v>
      </c>
      <c r="B96" s="99">
        <f>Planowanie!B24</f>
        <v>0</v>
      </c>
    </row>
    <row r="97" ht="15">
      <c r="A97" s="104" t="s">
        <v>159</v>
      </c>
    </row>
    <row r="98" ht="15">
      <c r="A98" s="104" t="s">
        <v>160</v>
      </c>
    </row>
    <row r="99" ht="15">
      <c r="A99" s="104" t="s">
        <v>161</v>
      </c>
    </row>
    <row r="100" ht="15">
      <c r="A100" s="104" t="s">
        <v>162</v>
      </c>
    </row>
    <row r="101" ht="15">
      <c r="A101" s="104" t="s">
        <v>247</v>
      </c>
    </row>
    <row r="102" ht="15">
      <c r="A102" s="104" t="s">
        <v>164</v>
      </c>
    </row>
    <row r="103" ht="15">
      <c r="A103" s="104" t="s">
        <v>165</v>
      </c>
    </row>
    <row r="104" ht="15">
      <c r="A104" s="104" t="s">
        <v>166</v>
      </c>
    </row>
    <row r="105" ht="15">
      <c r="A105" s="104" t="s">
        <v>167</v>
      </c>
    </row>
    <row r="106" ht="15">
      <c r="A106" s="104" t="s">
        <v>168</v>
      </c>
    </row>
    <row r="107" ht="15">
      <c r="A107" s="104" t="s">
        <v>169</v>
      </c>
    </row>
    <row r="108" ht="15">
      <c r="A108" s="104" t="s">
        <v>170</v>
      </c>
    </row>
    <row r="109" ht="15">
      <c r="A109" s="104" t="s">
        <v>171</v>
      </c>
    </row>
    <row r="110" ht="15">
      <c r="A110" s="105" t="s">
        <v>69</v>
      </c>
    </row>
    <row r="111" ht="15">
      <c r="A111" s="104" t="s">
        <v>172</v>
      </c>
    </row>
    <row r="112" ht="15">
      <c r="A112" s="104" t="s">
        <v>196</v>
      </c>
    </row>
    <row r="113" ht="15">
      <c r="A113" s="104" t="s">
        <v>197</v>
      </c>
    </row>
    <row r="114" ht="15">
      <c r="A114" s="104" t="s">
        <v>198</v>
      </c>
    </row>
    <row r="115" ht="15">
      <c r="A115" s="104" t="s">
        <v>199</v>
      </c>
    </row>
    <row r="116" ht="15">
      <c r="A116" s="105" t="s">
        <v>70</v>
      </c>
    </row>
    <row r="117" ht="15">
      <c r="A117" s="104" t="s">
        <v>173</v>
      </c>
    </row>
    <row r="118" ht="15">
      <c r="A118" s="104" t="s">
        <v>174</v>
      </c>
    </row>
    <row r="119" ht="15">
      <c r="A119" s="104" t="s">
        <v>175</v>
      </c>
    </row>
    <row r="120" ht="15">
      <c r="A120" s="104" t="s">
        <v>176</v>
      </c>
    </row>
    <row r="121" ht="15">
      <c r="A121" s="104" t="s">
        <v>157</v>
      </c>
    </row>
    <row r="122" ht="15">
      <c r="A122" s="104" t="s">
        <v>177</v>
      </c>
    </row>
    <row r="123" ht="15">
      <c r="A123" s="104" t="s">
        <v>158</v>
      </c>
    </row>
    <row r="124" ht="15">
      <c r="A124" s="104" t="s">
        <v>178</v>
      </c>
    </row>
    <row r="125" ht="15">
      <c r="A125" s="104" t="s">
        <v>179</v>
      </c>
    </row>
    <row r="126" ht="16.5" customHeight="1">
      <c r="A126" s="104" t="s">
        <v>180</v>
      </c>
    </row>
    <row r="127" ht="15">
      <c r="A127" s="105" t="s">
        <v>71</v>
      </c>
    </row>
    <row r="128" ht="15">
      <c r="A128" s="104" t="s">
        <v>181</v>
      </c>
    </row>
    <row r="129" ht="15">
      <c r="A129" s="104" t="s">
        <v>182</v>
      </c>
    </row>
    <row r="130" ht="15">
      <c r="A130" s="104" t="s">
        <v>183</v>
      </c>
    </row>
    <row r="131" ht="15">
      <c r="A131" s="104" t="s">
        <v>184</v>
      </c>
    </row>
    <row r="132" ht="15">
      <c r="A132" s="104" t="s">
        <v>185</v>
      </c>
    </row>
    <row r="133" ht="15">
      <c r="A133" s="104" t="s">
        <v>186</v>
      </c>
    </row>
    <row r="134" ht="15">
      <c r="A134" s="104" t="s">
        <v>187</v>
      </c>
    </row>
    <row r="135" ht="15">
      <c r="A135" s="104" t="s">
        <v>188</v>
      </c>
    </row>
    <row r="136" ht="15">
      <c r="A136" s="104" t="s">
        <v>189</v>
      </c>
    </row>
    <row r="137" ht="15">
      <c r="A137" s="104" t="s">
        <v>190</v>
      </c>
    </row>
    <row r="138" ht="15">
      <c r="A138" s="104" t="s">
        <v>191</v>
      </c>
    </row>
    <row r="139" ht="15">
      <c r="A139" s="104" t="s">
        <v>192</v>
      </c>
    </row>
    <row r="140" ht="15">
      <c r="A140" s="104" t="s">
        <v>193</v>
      </c>
    </row>
    <row r="141" ht="15">
      <c r="A141" s="104" t="s">
        <v>194</v>
      </c>
    </row>
    <row r="142" ht="15">
      <c r="A142" s="104" t="s">
        <v>195</v>
      </c>
    </row>
    <row r="143" ht="15">
      <c r="A143" s="104"/>
    </row>
    <row r="144" ht="15">
      <c r="A144" s="98" t="s">
        <v>4</v>
      </c>
    </row>
    <row r="145" ht="15">
      <c r="A145" s="98" t="s">
        <v>5</v>
      </c>
    </row>
    <row r="146" ht="15">
      <c r="A146" s="98" t="s">
        <v>6</v>
      </c>
    </row>
    <row r="147" ht="15">
      <c r="A147" s="98" t="s">
        <v>7</v>
      </c>
    </row>
    <row r="149" ht="15">
      <c r="A149" s="99" t="s">
        <v>106</v>
      </c>
    </row>
    <row r="150" ht="15">
      <c r="A150" s="98" t="s">
        <v>128</v>
      </c>
    </row>
    <row r="151" ht="15">
      <c r="A151" s="99" t="s">
        <v>130</v>
      </c>
    </row>
    <row r="152" ht="15">
      <c r="A152" s="99" t="s">
        <v>129</v>
      </c>
    </row>
    <row r="153" ht="15">
      <c r="A153" s="99" t="s">
        <v>134</v>
      </c>
    </row>
    <row r="154" ht="15">
      <c r="A154" s="99" t="s">
        <v>131</v>
      </c>
    </row>
    <row r="155" ht="15">
      <c r="A155" s="99" t="s">
        <v>133</v>
      </c>
    </row>
    <row r="156" ht="15">
      <c r="A156" s="99" t="s">
        <v>132</v>
      </c>
    </row>
    <row r="159" spans="1:2" ht="15">
      <c r="A159" s="99" t="b">
        <f>AND('Wskaźniki (zał.2)'!D10="")</f>
        <v>0</v>
      </c>
      <c r="B159" s="99">
        <f>IF(A159=FALSE,1,0)</f>
        <v>1</v>
      </c>
    </row>
    <row r="160" spans="1:2" ht="15">
      <c r="A160" s="99" t="b">
        <f>AND('Wskaźniki (zał.2)'!D11="")</f>
        <v>0</v>
      </c>
      <c r="B160" s="99">
        <f aca="true" t="shared" si="2" ref="B160:B180">IF(A160=FALSE,1,0)</f>
        <v>1</v>
      </c>
    </row>
    <row r="161" spans="1:2" ht="15">
      <c r="A161" s="99" t="b">
        <f>AND('Wskaźniki (zał.2)'!D12="")</f>
        <v>0</v>
      </c>
      <c r="B161" s="99">
        <f t="shared" si="2"/>
        <v>1</v>
      </c>
    </row>
    <row r="162" spans="1:2" ht="15">
      <c r="A162" s="99" t="b">
        <f>AND('Wskaźniki (zał.2)'!D13="",'Wskaźniki (zał.2)'!E13="")</f>
        <v>0</v>
      </c>
      <c r="B162" s="99">
        <f t="shared" si="2"/>
        <v>1</v>
      </c>
    </row>
    <row r="163" spans="1:2" ht="15">
      <c r="A163" s="99" t="e">
        <f>AND('Wskaźniki (zał.2)'!#REF!="",'Wskaźniki (zał.2)'!#REF!="")</f>
        <v>#REF!</v>
      </c>
      <c r="B163" s="99" t="e">
        <f t="shared" si="2"/>
        <v>#REF!</v>
      </c>
    </row>
    <row r="164" spans="1:2" ht="15">
      <c r="A164" s="99" t="b">
        <f>AND('Wskaźniki (zał.2)'!D14="",'Wskaźniki (zał.2)'!E14="")</f>
        <v>0</v>
      </c>
      <c r="B164" s="99">
        <f t="shared" si="2"/>
        <v>1</v>
      </c>
    </row>
    <row r="165" spans="1:2" ht="15">
      <c r="A165" s="99" t="b">
        <f>AND('Wskaźniki (zał.2)'!D15="",'Wskaźniki (zał.2)'!E15="")</f>
        <v>0</v>
      </c>
      <c r="B165" s="99">
        <f t="shared" si="2"/>
        <v>1</v>
      </c>
    </row>
    <row r="166" spans="1:2" ht="15">
      <c r="A166" s="99" t="b">
        <f>AND('Wskaźniki (zał.2)'!D16="",'Wskaźniki (zał.2)'!E16="")</f>
        <v>0</v>
      </c>
      <c r="B166" s="99">
        <f t="shared" si="2"/>
        <v>1</v>
      </c>
    </row>
    <row r="167" spans="1:2" ht="15">
      <c r="A167" s="99" t="b">
        <f>AND('Wskaźniki (zał.2)'!D19="",'Wskaźniki (zał.2)'!E19="")</f>
        <v>0</v>
      </c>
      <c r="B167" s="99">
        <f t="shared" si="2"/>
        <v>1</v>
      </c>
    </row>
    <row r="169" spans="1:2" ht="15">
      <c r="A169" s="99" t="b">
        <f>AND('Wskaźniki (zał.2)'!D21="",'Wskaźniki (zał.2)'!E21="")</f>
        <v>0</v>
      </c>
      <c r="B169" s="99">
        <f t="shared" si="2"/>
        <v>1</v>
      </c>
    </row>
    <row r="170" spans="1:2" ht="15">
      <c r="A170" s="99" t="e">
        <f>AND('Wskaźniki (zał.2)'!#REF!="",'Wskaźniki (zał.2)'!#REF!="")</f>
        <v>#REF!</v>
      </c>
      <c r="B170" s="99" t="e">
        <f t="shared" si="2"/>
        <v>#REF!</v>
      </c>
    </row>
    <row r="172" spans="1:2" ht="15">
      <c r="A172" s="99" t="b">
        <f>AND('Wskaźniki (zał.2)'!D24="")</f>
        <v>0</v>
      </c>
      <c r="B172" s="99">
        <f t="shared" si="2"/>
        <v>1</v>
      </c>
    </row>
    <row r="173" spans="1:2" ht="15">
      <c r="A173" s="99" t="b">
        <f>AND('Wskaźniki (zał.2)'!D26="")</f>
        <v>0</v>
      </c>
      <c r="B173" s="99">
        <f t="shared" si="2"/>
        <v>1</v>
      </c>
    </row>
    <row r="174" spans="1:2" ht="15">
      <c r="A174" s="99" t="b">
        <f>AND('Wskaźniki (zał.2)'!D27="")</f>
        <v>0</v>
      </c>
      <c r="B174" s="99">
        <f t="shared" si="2"/>
        <v>1</v>
      </c>
    </row>
    <row r="175" spans="1:2" ht="15">
      <c r="A175" s="99" t="b">
        <f>AND('Wskaźniki (zał.2)'!D28="")</f>
        <v>0</v>
      </c>
      <c r="B175" s="99">
        <f t="shared" si="2"/>
        <v>1</v>
      </c>
    </row>
    <row r="176" spans="1:2" ht="15">
      <c r="A176" s="99" t="b">
        <f>AND('Wskaźniki (zał.2)'!D28="",'Wskaźniki (zał.2)'!E28="")</f>
        <v>0</v>
      </c>
      <c r="B176" s="99">
        <f t="shared" si="2"/>
        <v>1</v>
      </c>
    </row>
    <row r="177" spans="1:2" ht="15">
      <c r="A177" s="99" t="b">
        <f>AND('Wskaźniki (zał.2)'!D29="",'Wskaźniki (zał.2)'!E29="")</f>
        <v>0</v>
      </c>
      <c r="B177" s="99">
        <f t="shared" si="2"/>
        <v>1</v>
      </c>
    </row>
    <row r="178" spans="1:2" ht="15">
      <c r="A178" s="99" t="b">
        <f>AND('Wskaźniki (zał.2)'!D30="",'Wskaźniki (zał.2)'!E30="")</f>
        <v>0</v>
      </c>
      <c r="B178" s="99">
        <f t="shared" si="2"/>
        <v>1</v>
      </c>
    </row>
    <row r="180" spans="1:2" ht="15">
      <c r="A180" s="99" t="b">
        <f>AND('Wskaźniki (zał.2)'!D32="",'Wskaźniki (zał.2)'!E32="")</f>
        <v>0</v>
      </c>
      <c r="B180" s="99">
        <f t="shared" si="2"/>
        <v>1</v>
      </c>
    </row>
    <row r="181" ht="15">
      <c r="B181" s="99" t="e">
        <f>SUM(B159:B180)</f>
        <v>#REF!</v>
      </c>
    </row>
    <row r="182" ht="15">
      <c r="A182" s="99">
        <f>IF(Planowanie!I58="",0,1)</f>
        <v>1</v>
      </c>
    </row>
    <row r="184" ht="15">
      <c r="A184" s="99" t="b">
        <f>AND(Wniosek!A35&gt;"",Wniosek!A38&gt;"",Wniosek!A41&gt;"",Wniosek!A47&gt;"",Wniosek!A45&gt;"")</f>
        <v>0</v>
      </c>
    </row>
    <row r="186" ht="15">
      <c r="A186" s="99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99" t="b">
        <f>AND(Planowanie!I54="ok",Planowanie!I56="ok",Planowanie!I58&gt;"")</f>
        <v>0</v>
      </c>
    </row>
    <row r="199" ht="15">
      <c r="A199" s="106"/>
    </row>
    <row r="200" ht="15">
      <c r="A200" s="106"/>
    </row>
    <row r="201" ht="15">
      <c r="A201" s="106"/>
    </row>
    <row r="202" ht="15">
      <c r="A202" s="106"/>
    </row>
    <row r="203" ht="15">
      <c r="A203" s="106"/>
    </row>
    <row r="204" ht="15">
      <c r="A204" s="106"/>
    </row>
    <row r="205" ht="15">
      <c r="A205" s="106"/>
    </row>
    <row r="206" ht="15">
      <c r="A206" s="106"/>
    </row>
    <row r="207" ht="15">
      <c r="A207" s="106"/>
    </row>
    <row r="208" ht="15">
      <c r="A208" s="106"/>
    </row>
    <row r="209" ht="15">
      <c r="A209" s="106"/>
    </row>
    <row r="210" ht="15">
      <c r="A210" s="106"/>
    </row>
    <row r="211" ht="15">
      <c r="A211" s="106"/>
    </row>
    <row r="212" ht="15">
      <c r="A212" s="106"/>
    </row>
    <row r="213" ht="15">
      <c r="A213" s="106"/>
    </row>
    <row r="214" ht="15">
      <c r="A214" s="106"/>
    </row>
    <row r="215" ht="15">
      <c r="A215" s="106"/>
    </row>
    <row r="216" ht="15">
      <c r="A216" s="106"/>
    </row>
    <row r="217" ht="15">
      <c r="A217" s="106"/>
    </row>
    <row r="218" ht="15">
      <c r="A218" s="106"/>
    </row>
    <row r="219" ht="15">
      <c r="A219" s="106"/>
    </row>
    <row r="220" ht="15">
      <c r="A220" s="106"/>
    </row>
    <row r="221" ht="15">
      <c r="A221" s="106"/>
    </row>
    <row r="222" ht="15">
      <c r="A222" s="106"/>
    </row>
    <row r="223" ht="15">
      <c r="A223" s="106"/>
    </row>
    <row r="224" ht="15">
      <c r="A224" s="106"/>
    </row>
    <row r="225" ht="15">
      <c r="A225" s="106"/>
    </row>
    <row r="226" ht="15">
      <c r="A226" s="106"/>
    </row>
    <row r="227" ht="15">
      <c r="A227" s="106"/>
    </row>
    <row r="228" ht="15">
      <c r="A228" s="106"/>
    </row>
    <row r="229" ht="15">
      <c r="A229" s="106"/>
    </row>
    <row r="230" ht="15">
      <c r="A230" s="106"/>
    </row>
    <row r="231" ht="15">
      <c r="A231" s="106"/>
    </row>
    <row r="232" ht="15">
      <c r="A232" s="106"/>
    </row>
    <row r="233" ht="15">
      <c r="A233" s="106"/>
    </row>
    <row r="234" ht="15">
      <c r="A234" s="106"/>
    </row>
    <row r="235" ht="15">
      <c r="A235" s="106"/>
    </row>
    <row r="236" ht="15">
      <c r="A236" s="106"/>
    </row>
    <row r="237" ht="15">
      <c r="A237" s="106"/>
    </row>
    <row r="238" ht="15">
      <c r="A238" s="106"/>
    </row>
    <row r="239" ht="15">
      <c r="A239" s="106"/>
    </row>
    <row r="240" ht="15">
      <c r="A240" s="107"/>
    </row>
    <row r="241" ht="15">
      <c r="A241" s="107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aada</cp:lastModifiedBy>
  <cp:lastPrinted>2014-12-03T06:49:24Z</cp:lastPrinted>
  <dcterms:created xsi:type="dcterms:W3CDTF">2013-01-25T08:01:30Z</dcterms:created>
  <dcterms:modified xsi:type="dcterms:W3CDTF">2014-12-18T14:17:50Z</dcterms:modified>
  <cp:category/>
  <cp:version/>
  <cp:contentType/>
  <cp:contentStatus/>
</cp:coreProperties>
</file>